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d.ses.com\GroupDir\Betzdorf\IR - Investor Relations\2. COMPANY RESULTS\2011 Q3 2020\Final documents\"/>
    </mc:Choice>
  </mc:AlternateContent>
  <xr:revisionPtr revIDLastSave="0" documentId="13_ncr:1_{302605CE-4899-488F-9725-A9D76A409D1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&amp;L" sheetId="1" r:id="rId1"/>
    <sheet name="BS" sheetId="2" r:id="rId2"/>
    <sheet name="CF" sheetId="3" r:id="rId3"/>
    <sheet name="Revenue run rate at constant" sheetId="5" r:id="rId4"/>
    <sheet name="Revenue split as reported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6" i="3" l="1"/>
  <c r="N36" i="3"/>
  <c r="L36" i="3" l="1"/>
  <c r="N22" i="3" l="1"/>
  <c r="N13" i="3"/>
  <c r="N15" i="3" s="1"/>
  <c r="N44" i="2"/>
  <c r="N35" i="2"/>
  <c r="N26" i="2"/>
  <c r="N20" i="2"/>
  <c r="N12" i="2"/>
  <c r="N22" i="2" l="1"/>
  <c r="N46" i="2"/>
  <c r="N48" i="2" s="1"/>
  <c r="N23" i="3"/>
  <c r="N37" i="3" s="1"/>
  <c r="N40" i="3" s="1"/>
  <c r="N38" i="1"/>
  <c r="N36" i="1"/>
  <c r="N14" i="1"/>
  <c r="N37" i="1" s="1"/>
  <c r="C3" i="3" l="1"/>
  <c r="D3" i="3"/>
  <c r="E3" i="3"/>
  <c r="F3" i="3"/>
  <c r="G3" i="3"/>
  <c r="H3" i="3"/>
  <c r="I3" i="3"/>
  <c r="J3" i="3"/>
  <c r="K3" i="3"/>
  <c r="L3" i="3"/>
  <c r="M3" i="3"/>
  <c r="D12" i="3"/>
  <c r="D13" i="3" s="1"/>
  <c r="D15" i="3" s="1"/>
  <c r="E12" i="3"/>
  <c r="E13" i="3" s="1"/>
  <c r="E15" i="3" s="1"/>
  <c r="C13" i="3"/>
  <c r="C15" i="3" s="1"/>
  <c r="F13" i="3"/>
  <c r="F15" i="3" s="1"/>
  <c r="M13" i="3"/>
  <c r="M15" i="3" s="1"/>
  <c r="C20" i="3"/>
  <c r="D20" i="3"/>
  <c r="E20" i="3"/>
  <c r="C21" i="3"/>
  <c r="D21" i="3"/>
  <c r="E21" i="3"/>
  <c r="F22" i="3"/>
  <c r="M22" i="3"/>
  <c r="C36" i="3"/>
  <c r="D36" i="3"/>
  <c r="E36" i="3"/>
  <c r="F36" i="3"/>
  <c r="G37" i="3"/>
  <c r="H37" i="3"/>
  <c r="I37" i="3"/>
  <c r="J37" i="3"/>
  <c r="M39" i="3"/>
  <c r="E22" i="3" l="1"/>
  <c r="C22" i="3"/>
  <c r="F23" i="3"/>
  <c r="F37" i="3" s="1"/>
  <c r="F40" i="3" s="1"/>
  <c r="F41" i="3" s="1"/>
  <c r="D22" i="3"/>
  <c r="D23" i="3" s="1"/>
  <c r="D37" i="3" s="1"/>
  <c r="D40" i="3" s="1"/>
  <c r="D41" i="3" s="1"/>
  <c r="M23" i="3"/>
  <c r="M37" i="3" s="1"/>
  <c r="M40" i="3" s="1"/>
  <c r="M41" i="3" s="1"/>
  <c r="N39" i="3" s="1"/>
  <c r="N41" i="3" s="1"/>
  <c r="C23" i="3"/>
  <c r="C37" i="3" s="1"/>
  <c r="C40" i="3" s="1"/>
  <c r="C41" i="3" s="1"/>
  <c r="E23" i="3"/>
  <c r="E37" i="3"/>
  <c r="E40" i="3" s="1"/>
  <c r="E41" i="3" s="1"/>
  <c r="M17" i="1"/>
  <c r="M12" i="1"/>
  <c r="M14" i="1" s="1"/>
  <c r="M37" i="1" s="1"/>
  <c r="M44" i="2"/>
  <c r="M35" i="2"/>
  <c r="M46" i="2" s="1"/>
  <c r="M26" i="2"/>
  <c r="M20" i="2"/>
  <c r="M12" i="2"/>
  <c r="L38" i="1"/>
  <c r="L44" i="2"/>
  <c r="K44" i="2"/>
  <c r="J44" i="2"/>
  <c r="I44" i="2"/>
  <c r="H44" i="2"/>
  <c r="G44" i="2"/>
  <c r="F44" i="2"/>
  <c r="E44" i="2"/>
  <c r="L35" i="2"/>
  <c r="L46" i="2" s="1"/>
  <c r="K35" i="2"/>
  <c r="J35" i="2"/>
  <c r="J46" i="2"/>
  <c r="I35" i="2"/>
  <c r="H35" i="2"/>
  <c r="G35" i="2"/>
  <c r="C35" i="2"/>
  <c r="D35" i="2"/>
  <c r="L26" i="2"/>
  <c r="K26" i="2"/>
  <c r="J26" i="2"/>
  <c r="I26" i="2"/>
  <c r="H26" i="2"/>
  <c r="G26" i="2"/>
  <c r="F26" i="2"/>
  <c r="E26" i="2"/>
  <c r="L20" i="2"/>
  <c r="K20" i="2"/>
  <c r="J20" i="2"/>
  <c r="I20" i="2"/>
  <c r="H20" i="2"/>
  <c r="G20" i="2"/>
  <c r="F20" i="2"/>
  <c r="E20" i="2"/>
  <c r="L12" i="2"/>
  <c r="K12" i="2"/>
  <c r="J12" i="2"/>
  <c r="I12" i="2"/>
  <c r="H12" i="2"/>
  <c r="G12" i="2"/>
  <c r="F12" i="2"/>
  <c r="E12" i="2"/>
  <c r="D44" i="2"/>
  <c r="K22" i="2"/>
  <c r="K46" i="2"/>
  <c r="K48" i="2"/>
  <c r="M36" i="1"/>
  <c r="M34" i="1"/>
  <c r="C44" i="2"/>
  <c r="F32" i="2"/>
  <c r="F35" i="2" s="1"/>
  <c r="E32" i="2"/>
  <c r="E35" i="2" s="1"/>
  <c r="D26" i="2"/>
  <c r="C26" i="2"/>
  <c r="D20" i="2"/>
  <c r="C20" i="2"/>
  <c r="D12" i="2"/>
  <c r="C12" i="2"/>
  <c r="K38" i="1"/>
  <c r="J38" i="1"/>
  <c r="I38" i="1"/>
  <c r="H38" i="1"/>
  <c r="G38" i="1"/>
  <c r="F38" i="1"/>
  <c r="E38" i="1"/>
  <c r="L36" i="1"/>
  <c r="K36" i="1"/>
  <c r="J36" i="1"/>
  <c r="I36" i="1"/>
  <c r="H36" i="1"/>
  <c r="G36" i="1"/>
  <c r="F36" i="1"/>
  <c r="E36" i="1"/>
  <c r="L34" i="1"/>
  <c r="K34" i="1"/>
  <c r="J34" i="1"/>
  <c r="I34" i="1"/>
  <c r="H34" i="1"/>
  <c r="G34" i="1"/>
  <c r="F34" i="1"/>
  <c r="E34" i="1"/>
  <c r="D34" i="1"/>
  <c r="C34" i="1"/>
  <c r="L25" i="1"/>
  <c r="L28" i="1" s="1"/>
  <c r="K25" i="1"/>
  <c r="K28" i="1" s="1"/>
  <c r="J25" i="1"/>
  <c r="I25" i="1"/>
  <c r="H25" i="1"/>
  <c r="G25" i="1"/>
  <c r="L14" i="1"/>
  <c r="L37" i="1" s="1"/>
  <c r="K14" i="1"/>
  <c r="K37" i="1" s="1"/>
  <c r="J14" i="1"/>
  <c r="J37" i="1" s="1"/>
  <c r="I14" i="1"/>
  <c r="I37" i="1" s="1"/>
  <c r="H14" i="1"/>
  <c r="H37" i="1" s="1"/>
  <c r="G14" i="1"/>
  <c r="G37" i="1" s="1"/>
  <c r="F14" i="1"/>
  <c r="F37" i="1" s="1"/>
  <c r="E14" i="1"/>
  <c r="E37" i="1" s="1"/>
  <c r="D46" i="2"/>
  <c r="D48" i="2" s="1"/>
  <c r="M22" i="2" l="1"/>
  <c r="I46" i="2"/>
  <c r="C46" i="2"/>
  <c r="C48" i="2" s="1"/>
  <c r="L22" i="2"/>
  <c r="F22" i="2"/>
  <c r="H22" i="2"/>
  <c r="I48" i="2"/>
  <c r="F46" i="2"/>
  <c r="F48" i="2" s="1"/>
  <c r="E46" i="2"/>
  <c r="E48" i="2" s="1"/>
  <c r="G22" i="2"/>
  <c r="G46" i="2"/>
  <c r="G48" i="2" s="1"/>
  <c r="C22" i="2"/>
  <c r="J22" i="2"/>
  <c r="J48" i="2"/>
  <c r="D22" i="2"/>
  <c r="I22" i="2"/>
  <c r="H46" i="2"/>
  <c r="H48" i="2" s="1"/>
  <c r="E22" i="2"/>
  <c r="L48" i="2"/>
  <c r="M48" i="2"/>
  <c r="M18" i="1"/>
  <c r="M38" i="1" s="1"/>
  <c r="M20" i="1" l="1"/>
  <c r="M22" i="1" s="1"/>
  <c r="M25" i="1" s="1"/>
  <c r="M28" i="1" s="1"/>
</calcChain>
</file>

<file path=xl/sharedStrings.xml><?xml version="1.0" encoding="utf-8"?>
<sst xmlns="http://schemas.openxmlformats.org/spreadsheetml/2006/main" count="223" uniqueCount="142">
  <si>
    <t>In millions of euro / as reported</t>
  </si>
  <si>
    <t>Average rate</t>
  </si>
  <si>
    <t>Revenue</t>
  </si>
  <si>
    <t>Cost of sales</t>
  </si>
  <si>
    <t>Staff costs</t>
  </si>
  <si>
    <t>Other operating expenses</t>
  </si>
  <si>
    <t>Operating expenses</t>
  </si>
  <si>
    <t>EBITDA</t>
  </si>
  <si>
    <t xml:space="preserve">Depreciation expense </t>
  </si>
  <si>
    <t>Amortisation expense</t>
  </si>
  <si>
    <t>Operating profit before gain on deemed disposal of equity interest</t>
  </si>
  <si>
    <t>Gain on deemed disposal of equity interest</t>
  </si>
  <si>
    <t xml:space="preserve">Operating profit </t>
  </si>
  <si>
    <t>Finance income</t>
  </si>
  <si>
    <t>Finance costs</t>
  </si>
  <si>
    <t>Net financing costs</t>
  </si>
  <si>
    <t>Profit before tax</t>
  </si>
  <si>
    <t>Profit after tax</t>
  </si>
  <si>
    <t>Share of associates’ result, net of tax</t>
  </si>
  <si>
    <t xml:space="preserve">Profit from continuing operations </t>
  </si>
  <si>
    <t>Discontinued operations</t>
  </si>
  <si>
    <t>Loss after tax from discontinued operations</t>
  </si>
  <si>
    <t xml:space="preserve">Profit for the year </t>
  </si>
  <si>
    <t>Profit attributable to:</t>
  </si>
  <si>
    <t>Non-controlling interests</t>
  </si>
  <si>
    <t>Owners of the parent</t>
  </si>
  <si>
    <t>Earnings per share (in euro)</t>
  </si>
  <si>
    <t>Class A shares</t>
  </si>
  <si>
    <t>Class B shares</t>
  </si>
  <si>
    <t>Dividend per share (in euro)</t>
  </si>
  <si>
    <t>EBITDA %</t>
  </si>
  <si>
    <t>Operating profit %</t>
  </si>
  <si>
    <t>ETR %</t>
  </si>
  <si>
    <t>BS closing rate</t>
  </si>
  <si>
    <t>Property, plant and equipment</t>
  </si>
  <si>
    <t>Assets in the course of construction</t>
  </si>
  <si>
    <t>Intangible assets</t>
  </si>
  <si>
    <t>Investment in associates</t>
  </si>
  <si>
    <t>Other financial assets</t>
  </si>
  <si>
    <t>Trade and other receivables</t>
  </si>
  <si>
    <t>Deferred customer contract costs</t>
  </si>
  <si>
    <t>Deferred tax assets</t>
  </si>
  <si>
    <t>Total non-current assets</t>
  </si>
  <si>
    <t>Inventories</t>
  </si>
  <si>
    <t>Prepayments</t>
  </si>
  <si>
    <t>Derivatives</t>
  </si>
  <si>
    <t>Income tax receivable</t>
  </si>
  <si>
    <t>Cash and equivalents</t>
  </si>
  <si>
    <t>Total current assets</t>
  </si>
  <si>
    <t>Assets of disposal group classified as held for sale</t>
  </si>
  <si>
    <t>Total assets</t>
  </si>
  <si>
    <t>Equity attributable to the owners of the parent</t>
  </si>
  <si>
    <t>Total equity</t>
  </si>
  <si>
    <t>Borrowings</t>
  </si>
  <si>
    <t>Provisions</t>
  </si>
  <si>
    <t>Deferred income</t>
  </si>
  <si>
    <t xml:space="preserve">Deferred tax liabilities </t>
  </si>
  <si>
    <t xml:space="preserve">Other long-term liabilities </t>
  </si>
  <si>
    <t xml:space="preserve">Total non-current liabilities </t>
  </si>
  <si>
    <t xml:space="preserve">Trade and other payables </t>
  </si>
  <si>
    <t xml:space="preserve">Income tax liabilities  </t>
  </si>
  <si>
    <t xml:space="preserve">Total current liabilities </t>
  </si>
  <si>
    <t>Liabilities associated with the assets classified as held for sale</t>
  </si>
  <si>
    <t xml:space="preserve">Total liabilities </t>
  </si>
  <si>
    <t xml:space="preserve">Total equity and liabilities </t>
  </si>
  <si>
    <t>Taxes paid during the year</t>
  </si>
  <si>
    <t>Interest expense</t>
  </si>
  <si>
    <t>Loan repayment fees</t>
  </si>
  <si>
    <t>Depreciation, impairment and amortisation expense</t>
  </si>
  <si>
    <t>Amortisation of client upfront payments</t>
  </si>
  <si>
    <t>Other non-cash items in consolidated income statement</t>
  </si>
  <si>
    <t>Consolidated operating profit before working capital changes</t>
  </si>
  <si>
    <t>Changes in working capital</t>
  </si>
  <si>
    <t>Net operating cash flow</t>
  </si>
  <si>
    <t>Payments for purchases of intangible assets</t>
  </si>
  <si>
    <t>Payments for purchases of tangible assets, net of proceeds from disposals</t>
  </si>
  <si>
    <t>Payments or proceeds of / for acquisition of subsidiary, net of cash acquired</t>
  </si>
  <si>
    <t>Proceeds from disposal of tangible assets</t>
  </si>
  <si>
    <t>Net investment in equity-accounted investments</t>
  </si>
  <si>
    <t>Other investing activities</t>
  </si>
  <si>
    <t>Cash flow from investing activities</t>
  </si>
  <si>
    <t xml:space="preserve">Free cash flow before financing activities </t>
  </si>
  <si>
    <t>Proceeds from borrowings</t>
  </si>
  <si>
    <t>-</t>
  </si>
  <si>
    <t>Repayment of borrowings</t>
  </si>
  <si>
    <t>Interest paid</t>
  </si>
  <si>
    <t>Dividends paid on ordinary shares, net of dividends received on treasury shares</t>
  </si>
  <si>
    <t>Equity contribution by non-controlling interests</t>
  </si>
  <si>
    <t>Issue of shares, net of the contribution in kind</t>
  </si>
  <si>
    <t>--</t>
  </si>
  <si>
    <t xml:space="preserve">Payments for acquisition of treasury shares </t>
  </si>
  <si>
    <t>Proceeds from treasury shares sold and exercise of stock options</t>
  </si>
  <si>
    <t>Other financing activities</t>
  </si>
  <si>
    <t>Cash flow from financing activities</t>
  </si>
  <si>
    <t xml:space="preserve">Free cash flow after financing activities </t>
  </si>
  <si>
    <t xml:space="preserve">Net foreign exchange movements </t>
  </si>
  <si>
    <t>Cash and equivalents at beginning of the year</t>
  </si>
  <si>
    <t xml:space="preserve">Net increase/(decrease) in cash and equivalents </t>
  </si>
  <si>
    <t>Cash and equivalents at end of the year</t>
  </si>
  <si>
    <t>Lease liabilities</t>
  </si>
  <si>
    <t>Fixed assets suppliers</t>
  </si>
  <si>
    <t xml:space="preserve"> --</t>
  </si>
  <si>
    <t>Lease payments</t>
  </si>
  <si>
    <t>Proceeds from perpetual bond, net of transaction costs</t>
  </si>
  <si>
    <t xml:space="preserve">Coupon paid on perpetual bond </t>
  </si>
  <si>
    <t> In EUR million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</si>
  <si>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</si>
  <si>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</si>
  <si>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</si>
  <si>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</si>
  <si>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</si>
  <si>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</si>
  <si>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</si>
  <si>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</si>
  <si>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Average USD exchange rate</t>
  </si>
  <si>
    <t>Video Distribution</t>
  </si>
  <si>
    <t>- Underlying</t>
  </si>
  <si>
    <t>- Periodic</t>
  </si>
  <si>
    <t>Video Services</t>
  </si>
  <si>
    <t>Total Video</t>
  </si>
  <si>
    <t>Government</t>
  </si>
  <si>
    <t>Fixed Data</t>
  </si>
  <si>
    <t>Mobility</t>
  </si>
  <si>
    <t>Total Networks</t>
  </si>
  <si>
    <t>Sub-total</t>
  </si>
  <si>
    <t>Other</t>
  </si>
  <si>
    <t>Group total</t>
  </si>
  <si>
    <t>Q1 2019</t>
  </si>
  <si>
    <t>Q2 2019</t>
  </si>
  <si>
    <t>Q1 2016</t>
  </si>
  <si>
    <t>Q2 2016</t>
  </si>
  <si>
    <t>Q3 2016</t>
  </si>
  <si>
    <t>Q4 2016</t>
  </si>
  <si>
    <t>Q3 2019</t>
  </si>
  <si>
    <t xml:space="preserve">QUARTERLY REVENUE BY VERTICAL (AT CONSTANT FX) </t>
  </si>
  <si>
    <t>Q4 2019</t>
  </si>
  <si>
    <t xml:space="preserve">QUARTERLY REVENUE BY VERTICAL (AT REPORTED FX) </t>
  </si>
  <si>
    <t>Income tax benefit/ (expense)</t>
  </si>
  <si>
    <t>Q1 2020</t>
  </si>
  <si>
    <t>Q2 2020</t>
  </si>
  <si>
    <t>Q3 2020</t>
  </si>
  <si>
    <t>Q4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</si>
</sst>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0"/>
    <numFmt numFmtId="165" formatCode="0.000"/>
    <numFmt numFmtId="166" formatCode="#,##0.0_);\(#,##0.0\);_(&quot;-- &quot;;_(@_)"/>
    <numFmt numFmtId="167" formatCode="0.0%"/>
    <numFmt numFmtId="168" formatCode="#,##0.0,,_);\(#,##0.0,,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91D2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7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 style="thick">
        <color rgb="FFFFFFFF"/>
      </right>
      <top style="medium">
        <color rgb="FF0091D2"/>
      </top>
      <bottom style="medium">
        <color indexed="64"/>
      </bottom>
      <diagonal/>
    </border>
    <border>
      <left/>
      <right/>
      <top style="medium">
        <color rgb="FF0091D2"/>
      </top>
      <bottom style="medium">
        <color indexed="64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/>
      <right style="thick">
        <color rgb="FFFFFFF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C0C0C0"/>
      </right>
      <top/>
      <bottom style="medium">
        <color indexed="64"/>
      </bottom>
      <diagonal/>
    </border>
    <border>
      <left/>
      <right style="thick">
        <color rgb="FFFFFFFF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3" fontId="11" fillId="0" borderId="0"/>
    <xf numFmtId="3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</cellStyleXfs>
  <cellXfs count="9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0" fontId="5" fillId="2" borderId="4" xfId="0" applyFont="1" applyFill="1" applyBorder="1" applyAlignment="1">
      <alignment horizontal="justify" vertical="center"/>
    </xf>
    <xf numFmtId="166" fontId="6" fillId="2" borderId="4" xfId="0" applyNumberFormat="1" applyFont="1" applyFill="1" applyBorder="1" applyAlignment="1">
      <alignment horizontal="right" vertical="center"/>
    </xf>
    <xf numFmtId="166" fontId="7" fillId="2" borderId="5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justify" vertical="center"/>
    </xf>
    <xf numFmtId="166" fontId="6" fillId="0" borderId="4" xfId="0" applyNumberFormat="1" applyFont="1" applyBorder="1" applyAlignment="1">
      <alignment horizontal="right" vertical="center"/>
    </xf>
    <xf numFmtId="166" fontId="7" fillId="0" borderId="5" xfId="0" applyNumberFormat="1" applyFont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justify" vertical="center"/>
    </xf>
    <xf numFmtId="0" fontId="7" fillId="2" borderId="4" xfId="0" applyFont="1" applyFill="1" applyBorder="1" applyAlignment="1">
      <alignment horizontal="justify" vertical="center"/>
    </xf>
    <xf numFmtId="166" fontId="3" fillId="2" borderId="4" xfId="0" applyNumberFormat="1" applyFont="1" applyFill="1" applyBorder="1" applyAlignment="1">
      <alignment horizontal="right" vertical="center"/>
    </xf>
    <xf numFmtId="166" fontId="5" fillId="2" borderId="4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166" fontId="3" fillId="0" borderId="6" xfId="0" applyNumberFormat="1" applyFont="1" applyBorder="1" applyAlignment="1">
      <alignment horizontal="right" vertical="center"/>
    </xf>
    <xf numFmtId="166" fontId="7" fillId="0" borderId="6" xfId="0" applyNumberFormat="1" applyFont="1" applyBorder="1" applyAlignment="1">
      <alignment horizontal="right" vertical="center"/>
    </xf>
    <xf numFmtId="37" fontId="6" fillId="0" borderId="4" xfId="0" applyNumberFormat="1" applyFont="1" applyBorder="1" applyAlignment="1">
      <alignment horizontal="right" vertical="center"/>
    </xf>
    <xf numFmtId="37" fontId="7" fillId="0" borderId="5" xfId="0" applyNumberFormat="1" applyFont="1" applyBorder="1" applyAlignment="1">
      <alignment horizontal="right" vertical="center"/>
    </xf>
    <xf numFmtId="39" fontId="6" fillId="0" borderId="4" xfId="0" applyNumberFormat="1" applyFont="1" applyBorder="1" applyAlignment="1">
      <alignment horizontal="right" vertical="center"/>
    </xf>
    <xf numFmtId="39" fontId="7" fillId="0" borderId="5" xfId="0" applyNumberFormat="1" applyFont="1" applyBorder="1" applyAlignment="1">
      <alignment horizontal="right" vertical="center"/>
    </xf>
    <xf numFmtId="39" fontId="5" fillId="0" borderId="4" xfId="0" applyNumberFormat="1" applyFont="1" applyBorder="1" applyAlignment="1">
      <alignment horizontal="right" vertical="center"/>
    </xf>
    <xf numFmtId="0" fontId="8" fillId="2" borderId="4" xfId="0" applyFont="1" applyFill="1" applyBorder="1" applyAlignment="1">
      <alignment horizontal="justify" vertical="center"/>
    </xf>
    <xf numFmtId="167" fontId="4" fillId="2" borderId="4" xfId="1" applyNumberFormat="1" applyFont="1" applyFill="1" applyBorder="1" applyAlignment="1">
      <alignment horizontal="right" vertical="center"/>
    </xf>
    <xf numFmtId="167" fontId="9" fillId="2" borderId="5" xfId="1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justify" vertical="center"/>
    </xf>
    <xf numFmtId="167" fontId="10" fillId="0" borderId="4" xfId="1" applyNumberFormat="1" applyFont="1" applyBorder="1" applyAlignment="1">
      <alignment horizontal="right" vertical="center"/>
    </xf>
    <xf numFmtId="167" fontId="8" fillId="0" borderId="5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justify" vertical="center" wrapText="1"/>
    </xf>
    <xf numFmtId="166" fontId="3" fillId="0" borderId="5" xfId="0" applyNumberFormat="1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166" fontId="3" fillId="2" borderId="5" xfId="0" applyNumberFormat="1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166" fontId="3" fillId="2" borderId="8" xfId="0" applyNumberFormat="1" applyFont="1" applyFill="1" applyBorder="1" applyAlignment="1">
      <alignment horizontal="justify" vertical="center" wrapText="1"/>
    </xf>
    <xf numFmtId="0" fontId="12" fillId="0" borderId="0" xfId="0" applyFont="1"/>
    <xf numFmtId="0" fontId="0" fillId="0" borderId="0" xfId="0" applyAlignment="1"/>
    <xf numFmtId="166" fontId="3" fillId="2" borderId="5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justify" vertical="center"/>
    </xf>
    <xf numFmtId="166" fontId="3" fillId="0" borderId="5" xfId="0" applyNumberFormat="1" applyFont="1" applyBorder="1" applyAlignment="1">
      <alignment horizontal="right" vertical="center"/>
    </xf>
    <xf numFmtId="166" fontId="5" fillId="0" borderId="5" xfId="0" applyNumberFormat="1" applyFont="1" applyBorder="1" applyAlignment="1">
      <alignment horizontal="right" vertical="center"/>
    </xf>
    <xf numFmtId="0" fontId="7" fillId="2" borderId="7" xfId="0" applyFont="1" applyFill="1" applyBorder="1" applyAlignment="1">
      <alignment horizontal="justify" vertical="center"/>
    </xf>
    <xf numFmtId="166" fontId="3" fillId="2" borderId="8" xfId="0" applyNumberFormat="1" applyFont="1" applyFill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7" fontId="0" fillId="0" borderId="0" xfId="1" applyNumberFormat="1" applyFont="1" applyAlignment="1"/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8" fontId="5" fillId="4" borderId="4" xfId="0" applyNumberFormat="1" applyFont="1" applyFill="1" applyBorder="1" applyAlignment="1">
      <alignment horizontal="center" vertical="center" wrapText="1"/>
    </xf>
    <xf numFmtId="168" fontId="5" fillId="4" borderId="5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8" fontId="5" fillId="4" borderId="10" xfId="0" applyNumberFormat="1" applyFont="1" applyFill="1" applyBorder="1" applyAlignment="1">
      <alignment horizontal="center" vertical="center" wrapText="1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5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168" fontId="5" fillId="5" borderId="4" xfId="0" applyNumberFormat="1" applyFont="1" applyFill="1" applyBorder="1" applyAlignment="1">
      <alignment horizontal="center" vertical="center" wrapText="1"/>
    </xf>
    <xf numFmtId="168" fontId="5" fillId="5" borderId="5" xfId="0" applyNumberFormat="1" applyFont="1" applyFill="1" applyBorder="1" applyAlignment="1">
      <alignment horizontal="center" vertical="center" wrapText="1"/>
    </xf>
    <xf numFmtId="168" fontId="5" fillId="5" borderId="10" xfId="0" applyNumberFormat="1" applyFont="1" applyFill="1" applyBorder="1" applyAlignment="1">
      <alignment horizontal="center" vertical="center" wrapText="1"/>
    </xf>
    <xf numFmtId="168" fontId="10" fillId="3" borderId="4" xfId="0" applyNumberFormat="1" applyFont="1" applyFill="1" applyBorder="1" applyAlignment="1">
      <alignment horizontal="center" vertical="center" wrapText="1"/>
    </xf>
    <xf numFmtId="168" fontId="10" fillId="3" borderId="5" xfId="0" applyNumberFormat="1" applyFont="1" applyFill="1" applyBorder="1" applyAlignment="1">
      <alignment horizontal="center" vertical="center" wrapText="1"/>
    </xf>
    <xf numFmtId="168" fontId="10" fillId="3" borderId="10" xfId="0" applyNumberFormat="1" applyFont="1" applyFill="1" applyBorder="1" applyAlignment="1">
      <alignment horizontal="center" vertical="center" wrapText="1"/>
    </xf>
    <xf numFmtId="168" fontId="5" fillId="5" borderId="7" xfId="0" applyNumberFormat="1" applyFont="1" applyFill="1" applyBorder="1" applyAlignment="1">
      <alignment horizontal="center" vertical="center" wrapText="1"/>
    </xf>
    <xf numFmtId="168" fontId="5" fillId="5" borderId="8" xfId="0" applyNumberFormat="1" applyFont="1" applyFill="1" applyBorder="1" applyAlignment="1">
      <alignment horizontal="center" vertical="center" wrapText="1"/>
    </xf>
    <xf numFmtId="168" fontId="5" fillId="5" borderId="9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3" fillId="3" borderId="10" xfId="0" applyNumberFormat="1" applyFont="1" applyFill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 vertical="center"/>
    </xf>
    <xf numFmtId="166" fontId="7" fillId="0" borderId="5" xfId="0" applyNumberFormat="1" applyFont="1" applyBorder="1" applyAlignment="1">
      <alignment horizontal="right" vertical="center" wrapText="1"/>
    </xf>
    <xf numFmtId="166" fontId="7" fillId="2" borderId="5" xfId="0" applyNumberFormat="1" applyFont="1" applyFill="1" applyBorder="1" applyAlignment="1">
      <alignment horizontal="right" vertical="center" wrapText="1"/>
    </xf>
    <xf numFmtId="166" fontId="3" fillId="0" borderId="5" xfId="0" applyNumberFormat="1" applyFont="1" applyBorder="1" applyAlignment="1">
      <alignment horizontal="right" vertical="center" wrapText="1"/>
    </xf>
    <xf numFmtId="166" fontId="7" fillId="2" borderId="8" xfId="0" applyNumberFormat="1" applyFont="1" applyFill="1" applyBorder="1" applyAlignment="1">
      <alignment horizontal="right" vertical="center" wrapText="1"/>
    </xf>
    <xf numFmtId="166" fontId="7" fillId="0" borderId="5" xfId="0" applyNumberFormat="1" applyFont="1" applyFill="1" applyBorder="1" applyAlignment="1">
      <alignment horizontal="right" vertical="center"/>
    </xf>
    <xf numFmtId="39" fontId="7" fillId="6" borderId="5" xfId="0" applyNumberFormat="1" applyFont="1" applyFill="1" applyBorder="1" applyAlignment="1">
      <alignment horizontal="right" vertical="center"/>
    </xf>
    <xf numFmtId="166" fontId="3" fillId="7" borderId="5" xfId="0" applyNumberFormat="1" applyFont="1" applyFill="1" applyBorder="1" applyAlignment="1">
      <alignment horizontal="right" vertical="center"/>
    </xf>
    <xf numFmtId="166" fontId="7" fillId="7" borderId="5" xfId="0" applyNumberFormat="1" applyFont="1" applyFill="1" applyBorder="1" applyAlignment="1">
      <alignment horizontal="right" vertical="center"/>
    </xf>
    <xf numFmtId="166" fontId="3" fillId="8" borderId="5" xfId="0" applyNumberFormat="1" applyFont="1" applyFill="1" applyBorder="1" applyAlignment="1">
      <alignment horizontal="right" vertical="center"/>
    </xf>
    <xf numFmtId="166" fontId="7" fillId="8" borderId="5" xfId="0" applyNumberFormat="1" applyFont="1" applyFill="1" applyBorder="1" applyAlignment="1">
      <alignment horizontal="right" vertical="center"/>
    </xf>
    <xf numFmtId="166" fontId="3" fillId="8" borderId="8" xfId="0" applyNumberFormat="1" applyFont="1" applyFill="1" applyBorder="1" applyAlignment="1">
      <alignment horizontal="right" vertical="center"/>
    </xf>
    <xf numFmtId="166" fontId="7" fillId="8" borderId="8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</cellXfs>
  <cellStyles count="8">
    <cellStyle name="Comma 10" xfId="4" xr:uid="{00000000-0005-0000-0000-000000000000}"/>
    <cellStyle name="Normal" xfId="0" builtinId="0"/>
    <cellStyle name="Normal 2" xfId="2" xr:uid="{00000000-0005-0000-0000-000002000000}"/>
    <cellStyle name="Normal 2 2" xfId="5" xr:uid="{00000000-0005-0000-0000-000003000000}"/>
    <cellStyle name="Normal 2 40" xfId="3" xr:uid="{00000000-0005-0000-0000-000004000000}"/>
    <cellStyle name="Normal 3" xfId="7" xr:uid="{00000000-0005-0000-0000-000005000000}"/>
    <cellStyle name="Percent" xfId="1" builtinId="5"/>
    <cellStyle name="Percent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N38"/>
  <sheetViews>
    <sheetView showGridLines="0" tabSelected="1" zoomScale="130" zoomScaleNormal="130" workbookViewId="0">
      <pane xSplit="2" ySplit="3" topLeftCell="I4" activePane="bottomRight" state="frozen"/>
      <selection pane="topRight" activeCell="C1" sqref="C1"/>
      <selection pane="bottomLeft" activeCell="A4" sqref="A4"/>
      <selection pane="bottomRight" activeCell="M22" sqref="M22"/>
    </sheetView>
  </sheetViews>
  <sheetFormatPr defaultRowHeight="14.5" x14ac:dyDescent="0.35"/>
  <cols>
    <col min="2" max="2" width="58.36328125" customWidth="1"/>
    <col min="3" max="13" width="7.453125" bestFit="1" customWidth="1"/>
  </cols>
  <sheetData>
    <row r="1" spans="2:14" ht="15" thickBot="1" x14ac:dyDescent="0.4"/>
    <row r="2" spans="2:14" ht="15" thickBot="1" x14ac:dyDescent="0.4">
      <c r="B2" s="1" t="s">
        <v>0</v>
      </c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2">
        <v>2018</v>
      </c>
      <c r="N2" s="2">
        <v>2019</v>
      </c>
    </row>
    <row r="3" spans="2:14" ht="15" thickBot="1" x14ac:dyDescent="0.4">
      <c r="B3" s="3" t="s">
        <v>1</v>
      </c>
      <c r="C3" s="4">
        <v>1.4792916666666667</v>
      </c>
      <c r="D3" s="4">
        <v>1.3922000000000001</v>
      </c>
      <c r="E3" s="4">
        <v>1.329375</v>
      </c>
      <c r="F3" s="4">
        <v>1.4035500000000001</v>
      </c>
      <c r="G3" s="4">
        <v>1.29105</v>
      </c>
      <c r="H3" s="4">
        <v>1.32585</v>
      </c>
      <c r="I3" s="4">
        <v>1.3348249999999999</v>
      </c>
      <c r="J3" s="4">
        <v>1.115</v>
      </c>
      <c r="K3" s="4">
        <v>1.10605</v>
      </c>
      <c r="L3" s="4">
        <v>1.1249333333333333</v>
      </c>
      <c r="M3" s="4">
        <v>1.1838416666666667</v>
      </c>
      <c r="N3" s="4">
        <v>1.1213</v>
      </c>
    </row>
    <row r="4" spans="2:14" ht="15" thickBot="1" x14ac:dyDescent="0.4">
      <c r="B4" s="5" t="s">
        <v>2</v>
      </c>
      <c r="C4" s="6">
        <v>1630.3</v>
      </c>
      <c r="D4" s="6">
        <v>1620.3</v>
      </c>
      <c r="E4" s="6">
        <v>1735.7</v>
      </c>
      <c r="F4" s="6">
        <v>1733.1</v>
      </c>
      <c r="G4" s="6">
        <v>1828</v>
      </c>
      <c r="H4" s="6">
        <v>1862.5</v>
      </c>
      <c r="I4" s="6">
        <v>1919.1</v>
      </c>
      <c r="J4" s="6">
        <v>2014.5</v>
      </c>
      <c r="K4" s="6">
        <v>2068.8000000000002</v>
      </c>
      <c r="L4" s="6">
        <v>2035</v>
      </c>
      <c r="M4" s="6">
        <v>2010.2504396123788</v>
      </c>
      <c r="N4" s="7">
        <v>1983.9</v>
      </c>
    </row>
    <row r="5" spans="2:14" ht="15" thickBot="1" x14ac:dyDescent="0.4">
      <c r="B5" s="8" t="s">
        <v>3</v>
      </c>
      <c r="C5" s="9">
        <v>-178.2</v>
      </c>
      <c r="D5" s="9">
        <v>-115.2</v>
      </c>
      <c r="E5" s="9">
        <v>-129.5</v>
      </c>
      <c r="F5" s="9">
        <v>-135.19999999999999</v>
      </c>
      <c r="G5" s="9">
        <v>-173.3</v>
      </c>
      <c r="H5" s="9">
        <v>-179.6</v>
      </c>
      <c r="I5" s="9">
        <v>-173.5</v>
      </c>
      <c r="J5" s="9">
        <v>-183.6</v>
      </c>
      <c r="K5" s="9">
        <v>-231</v>
      </c>
      <c r="L5" s="9">
        <v>-273.89999999999998</v>
      </c>
      <c r="M5" s="9">
        <v>-285.8382883409862</v>
      </c>
      <c r="N5" s="10">
        <v>-269.10000000000002</v>
      </c>
    </row>
    <row r="6" spans="2:14" ht="15" thickBot="1" x14ac:dyDescent="0.4">
      <c r="B6" s="8" t="s">
        <v>4</v>
      </c>
      <c r="C6" s="9">
        <v>-184.8</v>
      </c>
      <c r="D6" s="9">
        <v>-163</v>
      </c>
      <c r="E6" s="9">
        <v>-179.8</v>
      </c>
      <c r="F6" s="9">
        <v>-173.5</v>
      </c>
      <c r="G6" s="9">
        <v>-180.7</v>
      </c>
      <c r="H6" s="9">
        <v>-185.8</v>
      </c>
      <c r="I6" s="9">
        <v>-194.5</v>
      </c>
      <c r="J6" s="9">
        <v>-200.5</v>
      </c>
      <c r="K6" s="9">
        <v>-233.1</v>
      </c>
      <c r="L6" s="9">
        <v>-279.2</v>
      </c>
      <c r="M6" s="9">
        <v>-305.72151888825766</v>
      </c>
      <c r="N6" s="10">
        <v>-311.7</v>
      </c>
    </row>
    <row r="7" spans="2:14" ht="15" thickBot="1" x14ac:dyDescent="0.4">
      <c r="B7" s="8" t="s">
        <v>5</v>
      </c>
      <c r="C7" s="9">
        <v>-167.29999999999998</v>
      </c>
      <c r="D7" s="9">
        <v>-148.4</v>
      </c>
      <c r="E7" s="9">
        <v>-130</v>
      </c>
      <c r="F7" s="9">
        <v>-149.80000000000001</v>
      </c>
      <c r="G7" s="9">
        <v>-127.4</v>
      </c>
      <c r="H7" s="9">
        <v>-132.4</v>
      </c>
      <c r="I7" s="9">
        <v>-123.1</v>
      </c>
      <c r="J7" s="9">
        <v>-136.19999999999999</v>
      </c>
      <c r="K7" s="9">
        <v>-153.19999999999999</v>
      </c>
      <c r="L7" s="9">
        <v>-157.69999999999999</v>
      </c>
      <c r="M7" s="9">
        <v>-163.31685928391397</v>
      </c>
      <c r="N7" s="10">
        <v>-186.5</v>
      </c>
    </row>
    <row r="8" spans="2:14" ht="15" thickBot="1" x14ac:dyDescent="0.4">
      <c r="B8" s="11" t="s">
        <v>6</v>
      </c>
      <c r="C8" s="6">
        <v>-530.29999999999995</v>
      </c>
      <c r="D8" s="6">
        <v>-426.6</v>
      </c>
      <c r="E8" s="6">
        <v>-439.3</v>
      </c>
      <c r="F8" s="6">
        <v>-458.5</v>
      </c>
      <c r="G8" s="6">
        <v>-481.4</v>
      </c>
      <c r="H8" s="6">
        <v>-497.8</v>
      </c>
      <c r="I8" s="6">
        <v>-491.1</v>
      </c>
      <c r="J8" s="6">
        <v>-520.29999999999995</v>
      </c>
      <c r="K8" s="6">
        <v>-617.29999999999995</v>
      </c>
      <c r="L8" s="6">
        <v>-710.8</v>
      </c>
      <c r="M8" s="6">
        <v>-754.77666651315781</v>
      </c>
      <c r="N8" s="7">
        <v>-767.3</v>
      </c>
    </row>
    <row r="9" spans="2:14" ht="15" thickBot="1" x14ac:dyDescent="0.4">
      <c r="B9" s="12" t="s">
        <v>7</v>
      </c>
      <c r="C9" s="13">
        <v>1100</v>
      </c>
      <c r="D9" s="13">
        <v>1193.6999999999998</v>
      </c>
      <c r="E9" s="13">
        <v>1296.4000000000001</v>
      </c>
      <c r="F9" s="13">
        <v>1274.5999999999999</v>
      </c>
      <c r="G9" s="13">
        <v>1346.6</v>
      </c>
      <c r="H9" s="13">
        <v>1364.7</v>
      </c>
      <c r="I9" s="13">
        <v>1428</v>
      </c>
      <c r="J9" s="13">
        <v>1494.2</v>
      </c>
      <c r="K9" s="13">
        <v>1451.5</v>
      </c>
      <c r="L9" s="13">
        <v>1324.2</v>
      </c>
      <c r="M9" s="13">
        <v>1255.5</v>
      </c>
      <c r="N9" s="14">
        <v>1216.5999999999999</v>
      </c>
    </row>
    <row r="10" spans="2:14" ht="15" thickBot="1" x14ac:dyDescent="0.4">
      <c r="B10" s="8" t="s">
        <v>8</v>
      </c>
      <c r="C10" s="9">
        <v>-426.2</v>
      </c>
      <c r="D10" s="9">
        <v>-435.6</v>
      </c>
      <c r="E10" s="9">
        <v>-464.4</v>
      </c>
      <c r="F10" s="9">
        <v>-431.7</v>
      </c>
      <c r="G10" s="9">
        <v>-515.6</v>
      </c>
      <c r="H10" s="9">
        <v>-466.5</v>
      </c>
      <c r="I10" s="9">
        <v>-491.6</v>
      </c>
      <c r="J10" s="9">
        <v>-536.79999999999995</v>
      </c>
      <c r="K10" s="9">
        <v>-560.5</v>
      </c>
      <c r="L10" s="9">
        <v>-635</v>
      </c>
      <c r="M10" s="9">
        <v>-719</v>
      </c>
      <c r="N10" s="10">
        <v>-696.9</v>
      </c>
    </row>
    <row r="11" spans="2:14" ht="15" thickBot="1" x14ac:dyDescent="0.4">
      <c r="B11" s="8" t="s">
        <v>9</v>
      </c>
      <c r="C11" s="9">
        <v>-48.7</v>
      </c>
      <c r="D11" s="9">
        <v>-38.5</v>
      </c>
      <c r="E11" s="9">
        <v>-34.6</v>
      </c>
      <c r="F11" s="9">
        <v>-34.700000000000003</v>
      </c>
      <c r="G11" s="9">
        <v>-40.5</v>
      </c>
      <c r="H11" s="9">
        <v>-47</v>
      </c>
      <c r="I11" s="9">
        <v>-53.8</v>
      </c>
      <c r="J11" s="9">
        <v>-62.8</v>
      </c>
      <c r="K11" s="9">
        <v>-70.7</v>
      </c>
      <c r="L11" s="9">
        <v>-78.599999999999994</v>
      </c>
      <c r="M11" s="9">
        <v>-145.4</v>
      </c>
      <c r="N11" s="10">
        <v>-154.30000000000001</v>
      </c>
    </row>
    <row r="12" spans="2:14" ht="15" thickBot="1" x14ac:dyDescent="0.4">
      <c r="B12" s="12" t="s">
        <v>10</v>
      </c>
      <c r="C12" s="13">
        <v>625.09999999999991</v>
      </c>
      <c r="D12" s="13">
        <v>719.5999999999998</v>
      </c>
      <c r="E12" s="13">
        <v>797.4</v>
      </c>
      <c r="F12" s="13">
        <v>808.2</v>
      </c>
      <c r="G12" s="13">
        <v>790.5</v>
      </c>
      <c r="H12" s="13">
        <v>851.2</v>
      </c>
      <c r="I12" s="13">
        <v>882.6</v>
      </c>
      <c r="J12" s="13">
        <v>894.6</v>
      </c>
      <c r="K12" s="13">
        <v>820.3</v>
      </c>
      <c r="L12" s="13">
        <v>610.6</v>
      </c>
      <c r="M12" s="13">
        <f>+M9+M10+M11</f>
        <v>391.1</v>
      </c>
      <c r="N12" s="14">
        <v>365.4</v>
      </c>
    </row>
    <row r="13" spans="2:14" ht="15" thickBot="1" x14ac:dyDescent="0.4">
      <c r="B13" s="8" t="s">
        <v>11</v>
      </c>
      <c r="C13" s="9"/>
      <c r="D13" s="9"/>
      <c r="E13" s="9"/>
      <c r="F13" s="9"/>
      <c r="G13" s="9"/>
      <c r="H13" s="9"/>
      <c r="I13" s="9"/>
      <c r="J13" s="9"/>
      <c r="K13" s="9">
        <v>495.2</v>
      </c>
      <c r="L13" s="9"/>
      <c r="M13" s="9"/>
      <c r="N13" s="10"/>
    </row>
    <row r="14" spans="2:14" ht="15" thickBot="1" x14ac:dyDescent="0.4">
      <c r="B14" s="12" t="s">
        <v>12</v>
      </c>
      <c r="C14" s="13">
        <v>625.09999999999991</v>
      </c>
      <c r="D14" s="13">
        <v>719.5999999999998</v>
      </c>
      <c r="E14" s="13">
        <f>+E12</f>
        <v>797.4</v>
      </c>
      <c r="F14" s="13">
        <f t="shared" ref="F14:L14" si="0">+F12</f>
        <v>808.2</v>
      </c>
      <c r="G14" s="13">
        <f t="shared" si="0"/>
        <v>790.5</v>
      </c>
      <c r="H14" s="13">
        <f t="shared" si="0"/>
        <v>851.2</v>
      </c>
      <c r="I14" s="13">
        <f t="shared" si="0"/>
        <v>882.6</v>
      </c>
      <c r="J14" s="13">
        <f t="shared" si="0"/>
        <v>894.6</v>
      </c>
      <c r="K14" s="13">
        <f>+K12+K13</f>
        <v>1315.5</v>
      </c>
      <c r="L14" s="13">
        <f t="shared" si="0"/>
        <v>610.6</v>
      </c>
      <c r="M14" s="13">
        <f>+M12</f>
        <v>391.1</v>
      </c>
      <c r="N14" s="14">
        <f>N12</f>
        <v>365.4</v>
      </c>
    </row>
    <row r="15" spans="2:14" ht="15" thickBot="1" x14ac:dyDescent="0.4">
      <c r="B15" s="8" t="s">
        <v>13</v>
      </c>
      <c r="C15" s="9">
        <v>45.6</v>
      </c>
      <c r="D15" s="9">
        <v>52.2</v>
      </c>
      <c r="E15" s="9">
        <v>5.6</v>
      </c>
      <c r="F15" s="9">
        <v>14.9</v>
      </c>
      <c r="G15" s="9">
        <v>6.5</v>
      </c>
      <c r="H15" s="9">
        <v>9.6</v>
      </c>
      <c r="I15" s="9">
        <v>33.799999999999997</v>
      </c>
      <c r="J15" s="9">
        <v>53.1</v>
      </c>
      <c r="K15" s="9">
        <v>22.8</v>
      </c>
      <c r="L15" s="9">
        <v>1.1000000000000001</v>
      </c>
      <c r="M15" s="9">
        <v>16.7</v>
      </c>
      <c r="N15" s="10">
        <v>6.6</v>
      </c>
    </row>
    <row r="16" spans="2:14" ht="15" thickBot="1" x14ac:dyDescent="0.4">
      <c r="B16" s="8" t="s">
        <v>14</v>
      </c>
      <c r="C16" s="9">
        <v>-194.2</v>
      </c>
      <c r="D16" s="9">
        <v>-180.7</v>
      </c>
      <c r="E16" s="9">
        <v>-201.5</v>
      </c>
      <c r="F16" s="9">
        <v>-173.4</v>
      </c>
      <c r="G16" s="9">
        <v>-176.1</v>
      </c>
      <c r="H16" s="9">
        <v>-183.1</v>
      </c>
      <c r="I16" s="9">
        <v>-188.8</v>
      </c>
      <c r="J16" s="9">
        <v>-188.8</v>
      </c>
      <c r="K16" s="9">
        <v>-197.1</v>
      </c>
      <c r="L16" s="9">
        <v>-144.4</v>
      </c>
      <c r="M16" s="9">
        <v>-163</v>
      </c>
      <c r="N16" s="10">
        <v>-172.5</v>
      </c>
    </row>
    <row r="17" spans="2:14" ht="15" thickBot="1" x14ac:dyDescent="0.4">
      <c r="B17" s="12" t="s">
        <v>15</v>
      </c>
      <c r="C17" s="13">
        <v>-148.6</v>
      </c>
      <c r="D17" s="13">
        <v>-128.5</v>
      </c>
      <c r="E17" s="13">
        <v>-195.9</v>
      </c>
      <c r="F17" s="13">
        <v>-158.5</v>
      </c>
      <c r="G17" s="13">
        <v>-169.6</v>
      </c>
      <c r="H17" s="13">
        <v>-173.5</v>
      </c>
      <c r="I17" s="13">
        <v>-155</v>
      </c>
      <c r="J17" s="13">
        <v>-135.69999999999999</v>
      </c>
      <c r="K17" s="13">
        <v>-174.3</v>
      </c>
      <c r="L17" s="13">
        <v>-143.30000000000001</v>
      </c>
      <c r="M17" s="13">
        <f>+M15+M16</f>
        <v>-146.30000000000001</v>
      </c>
      <c r="N17" s="14">
        <v>-165.9</v>
      </c>
    </row>
    <row r="18" spans="2:14" ht="15" thickBot="1" x14ac:dyDescent="0.4">
      <c r="B18" s="12" t="s">
        <v>16</v>
      </c>
      <c r="C18" s="13">
        <v>476.49999999999989</v>
      </c>
      <c r="D18" s="13">
        <v>591.0999999999998</v>
      </c>
      <c r="E18" s="13">
        <v>601.5</v>
      </c>
      <c r="F18" s="13">
        <v>649.70000000000005</v>
      </c>
      <c r="G18" s="13">
        <v>620.9</v>
      </c>
      <c r="H18" s="13">
        <v>677.7</v>
      </c>
      <c r="I18" s="13">
        <v>727.6</v>
      </c>
      <c r="J18" s="13">
        <v>758.9</v>
      </c>
      <c r="K18" s="13">
        <v>1141.2</v>
      </c>
      <c r="L18" s="13">
        <v>467.3</v>
      </c>
      <c r="M18" s="13">
        <f>+M17+M14</f>
        <v>244.8</v>
      </c>
      <c r="N18" s="14">
        <v>199.5</v>
      </c>
    </row>
    <row r="19" spans="2:14" ht="15" thickBot="1" x14ac:dyDescent="0.4">
      <c r="B19" s="8" t="s">
        <v>137</v>
      </c>
      <c r="C19" s="9">
        <v>-87.4</v>
      </c>
      <c r="D19" s="9">
        <v>-91.5</v>
      </c>
      <c r="E19" s="9">
        <v>-73.900000000000006</v>
      </c>
      <c r="F19" s="9">
        <v>-16</v>
      </c>
      <c r="G19" s="9">
        <v>42.2</v>
      </c>
      <c r="H19" s="9">
        <v>-87.5</v>
      </c>
      <c r="I19" s="9">
        <v>-85.2</v>
      </c>
      <c r="J19" s="9">
        <v>-84.9</v>
      </c>
      <c r="K19" s="9">
        <v>-114.1</v>
      </c>
      <c r="L19" s="9">
        <v>130.6</v>
      </c>
      <c r="M19" s="9">
        <v>41.9</v>
      </c>
      <c r="N19" s="10">
        <v>76.5</v>
      </c>
    </row>
    <row r="20" spans="2:14" ht="15" thickBot="1" x14ac:dyDescent="0.4">
      <c r="B20" s="12" t="s">
        <v>17</v>
      </c>
      <c r="C20" s="13">
        <v>389.1</v>
      </c>
      <c r="D20" s="13">
        <v>499.6</v>
      </c>
      <c r="E20" s="13">
        <v>527.6</v>
      </c>
      <c r="F20" s="13">
        <v>633.70000000000005</v>
      </c>
      <c r="G20" s="13">
        <v>663.1</v>
      </c>
      <c r="H20" s="13">
        <v>590.20000000000005</v>
      </c>
      <c r="I20" s="13">
        <v>642.4</v>
      </c>
      <c r="J20" s="13">
        <v>674</v>
      </c>
      <c r="K20" s="13">
        <v>1027.0999999999999</v>
      </c>
      <c r="L20" s="13">
        <v>597.9</v>
      </c>
      <c r="M20" s="13">
        <f>+M18+M19</f>
        <v>286.7</v>
      </c>
      <c r="N20" s="14">
        <v>276</v>
      </c>
    </row>
    <row r="21" spans="2:14" ht="15" thickBot="1" x14ac:dyDescent="0.4">
      <c r="B21" s="8" t="s">
        <v>18</v>
      </c>
      <c r="C21" s="9">
        <v>-0.6</v>
      </c>
      <c r="D21" s="9">
        <v>-0.4</v>
      </c>
      <c r="E21" s="9">
        <v>-3.8</v>
      </c>
      <c r="F21" s="9">
        <v>-8.4</v>
      </c>
      <c r="G21" s="9">
        <v>-14</v>
      </c>
      <c r="H21" s="9">
        <v>-21.7</v>
      </c>
      <c r="I21" s="9">
        <v>-39</v>
      </c>
      <c r="J21" s="9">
        <v>-126.7</v>
      </c>
      <c r="K21" s="9">
        <v>-62.4</v>
      </c>
      <c r="L21" s="9">
        <v>0</v>
      </c>
      <c r="M21" s="9">
        <v>0</v>
      </c>
      <c r="N21" s="10"/>
    </row>
    <row r="22" spans="2:14" ht="15" thickBot="1" x14ac:dyDescent="0.4">
      <c r="B22" s="12" t="s">
        <v>19</v>
      </c>
      <c r="C22" s="13">
        <v>388.5</v>
      </c>
      <c r="D22" s="13">
        <v>499.20000000000005</v>
      </c>
      <c r="E22" s="13">
        <v>523.79999999999995</v>
      </c>
      <c r="F22" s="13">
        <v>625.29999999999995</v>
      </c>
      <c r="G22" s="13">
        <v>649.1</v>
      </c>
      <c r="H22" s="13">
        <v>568.5</v>
      </c>
      <c r="I22" s="13">
        <v>603.4</v>
      </c>
      <c r="J22" s="13">
        <v>547.29999999999995</v>
      </c>
      <c r="K22" s="13">
        <v>964.7</v>
      </c>
      <c r="L22" s="13">
        <v>597.9</v>
      </c>
      <c r="M22" s="13">
        <f>+M20</f>
        <v>286.7</v>
      </c>
      <c r="N22" s="14">
        <v>276</v>
      </c>
    </row>
    <row r="23" spans="2:14" ht="15" thickBot="1" x14ac:dyDescent="0.4">
      <c r="B23" s="15" t="s">
        <v>20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</row>
    <row r="24" spans="2:14" ht="15" thickBot="1" x14ac:dyDescent="0.4">
      <c r="B24" s="15" t="s">
        <v>21</v>
      </c>
      <c r="C24" s="9">
        <v>0</v>
      </c>
      <c r="D24" s="9">
        <v>-21.8</v>
      </c>
      <c r="E24" s="9">
        <v>-36.299999999999997</v>
      </c>
      <c r="F24" s="9">
        <v>-7.3</v>
      </c>
      <c r="G24" s="9"/>
      <c r="H24" s="9"/>
      <c r="I24" s="9"/>
      <c r="J24" s="9"/>
      <c r="K24" s="9"/>
      <c r="L24" s="9"/>
      <c r="M24" s="9"/>
      <c r="N24" s="10"/>
    </row>
    <row r="25" spans="2:14" ht="15" thickBot="1" x14ac:dyDescent="0.4">
      <c r="B25" s="12" t="s">
        <v>22</v>
      </c>
      <c r="C25" s="13">
        <v>388.5</v>
      </c>
      <c r="D25" s="13">
        <v>477.40000000000003</v>
      </c>
      <c r="E25" s="13">
        <v>487.5</v>
      </c>
      <c r="F25" s="13">
        <v>618</v>
      </c>
      <c r="G25" s="13">
        <f t="shared" ref="G25:L25" si="1">+G22</f>
        <v>649.1</v>
      </c>
      <c r="H25" s="13">
        <f t="shared" si="1"/>
        <v>568.5</v>
      </c>
      <c r="I25" s="13">
        <f t="shared" si="1"/>
        <v>603.4</v>
      </c>
      <c r="J25" s="13">
        <f t="shared" si="1"/>
        <v>547.29999999999995</v>
      </c>
      <c r="K25" s="13">
        <f t="shared" si="1"/>
        <v>964.7</v>
      </c>
      <c r="L25" s="13">
        <f t="shared" si="1"/>
        <v>597.9</v>
      </c>
      <c r="M25" s="13">
        <f>+M22</f>
        <v>286.7</v>
      </c>
      <c r="N25" s="14">
        <v>276</v>
      </c>
    </row>
    <row r="26" spans="2:14" ht="15" thickBot="1" x14ac:dyDescent="0.4">
      <c r="B26" s="15" t="s">
        <v>23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</row>
    <row r="27" spans="2:14" ht="15" thickBot="1" x14ac:dyDescent="0.4">
      <c r="B27" s="8" t="s">
        <v>24</v>
      </c>
      <c r="C27" s="9">
        <v>1</v>
      </c>
      <c r="D27" s="9">
        <v>0.9</v>
      </c>
      <c r="E27" s="9">
        <v>0.2</v>
      </c>
      <c r="F27" s="9">
        <v>0.3</v>
      </c>
      <c r="G27" s="9">
        <v>0.3</v>
      </c>
      <c r="H27" s="9">
        <v>2</v>
      </c>
      <c r="I27" s="9">
        <v>2.6</v>
      </c>
      <c r="J27" s="9">
        <v>2.4</v>
      </c>
      <c r="K27" s="9">
        <v>2</v>
      </c>
      <c r="L27" s="9">
        <v>1.8</v>
      </c>
      <c r="M27" s="9">
        <v>-5.6874179027896998</v>
      </c>
      <c r="N27" s="84">
        <v>-20.2</v>
      </c>
    </row>
    <row r="28" spans="2:14" ht="15" thickBot="1" x14ac:dyDescent="0.4">
      <c r="B28" s="12" t="s">
        <v>25</v>
      </c>
      <c r="C28" s="13">
        <v>387.5</v>
      </c>
      <c r="D28" s="13">
        <v>476.50000000000006</v>
      </c>
      <c r="E28" s="13">
        <v>487.3</v>
      </c>
      <c r="F28" s="13">
        <v>617.70000000000005</v>
      </c>
      <c r="G28" s="13">
        <v>648.79999999999995</v>
      </c>
      <c r="H28" s="13">
        <v>566.5</v>
      </c>
      <c r="I28" s="13">
        <v>600.79999999999995</v>
      </c>
      <c r="J28" s="13">
        <v>544.9</v>
      </c>
      <c r="K28" s="13">
        <f>+K25-K27</f>
        <v>962.7</v>
      </c>
      <c r="L28" s="13">
        <f>+L25-L27</f>
        <v>596.1</v>
      </c>
      <c r="M28" s="13">
        <f>+M25-M27</f>
        <v>292.38741790278971</v>
      </c>
      <c r="N28" s="14">
        <v>296.2</v>
      </c>
    </row>
    <row r="29" spans="2:14" ht="15" thickBot="1" x14ac:dyDescent="0.4">
      <c r="B29" s="8" t="s">
        <v>26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</row>
    <row r="30" spans="2:14" ht="15" thickBot="1" x14ac:dyDescent="0.4">
      <c r="B30" s="8" t="s">
        <v>27</v>
      </c>
      <c r="C30" s="20">
        <v>0.98</v>
      </c>
      <c r="D30" s="20">
        <v>1.22</v>
      </c>
      <c r="E30" s="20">
        <v>1.24</v>
      </c>
      <c r="F30" s="20">
        <v>1.56</v>
      </c>
      <c r="G30" s="20">
        <v>1.62</v>
      </c>
      <c r="H30" s="20">
        <v>1.41</v>
      </c>
      <c r="I30" s="20">
        <v>1.49</v>
      </c>
      <c r="J30" s="20">
        <v>1.34</v>
      </c>
      <c r="K30" s="20">
        <v>2.1800000000000002</v>
      </c>
      <c r="L30" s="20">
        <v>1.21</v>
      </c>
      <c r="M30" s="20">
        <v>0.54</v>
      </c>
      <c r="N30" s="21">
        <v>0.54</v>
      </c>
    </row>
    <row r="31" spans="2:14" ht="15" thickBot="1" x14ac:dyDescent="0.4">
      <c r="B31" s="8" t="s">
        <v>28</v>
      </c>
      <c r="C31" s="20">
        <v>0.39</v>
      </c>
      <c r="D31" s="20">
        <v>0.49</v>
      </c>
      <c r="E31" s="20">
        <v>0.5</v>
      </c>
      <c r="F31" s="20">
        <v>0.62</v>
      </c>
      <c r="G31" s="20">
        <v>0.65</v>
      </c>
      <c r="H31" s="20">
        <v>0.56000000000000005</v>
      </c>
      <c r="I31" s="20">
        <v>0.59</v>
      </c>
      <c r="J31" s="20">
        <v>0.54</v>
      </c>
      <c r="K31" s="20">
        <v>0.87</v>
      </c>
      <c r="L31" s="20">
        <v>0.48</v>
      </c>
      <c r="M31" s="85">
        <v>0.22</v>
      </c>
      <c r="N31" s="21">
        <v>0.22</v>
      </c>
    </row>
    <row r="32" spans="2:14" ht="15" thickBot="1" x14ac:dyDescent="0.4">
      <c r="B32" s="8" t="s">
        <v>29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</row>
    <row r="33" spans="2:14" ht="15" thickBot="1" x14ac:dyDescent="0.4">
      <c r="B33" s="8" t="s">
        <v>27</v>
      </c>
      <c r="C33" s="20">
        <v>0.6</v>
      </c>
      <c r="D33" s="20">
        <v>0.73</v>
      </c>
      <c r="E33" s="20">
        <v>0.8</v>
      </c>
      <c r="F33" s="20">
        <v>0.88</v>
      </c>
      <c r="G33" s="20">
        <v>0.97</v>
      </c>
      <c r="H33" s="20">
        <v>1.07</v>
      </c>
      <c r="I33" s="20">
        <v>1.18</v>
      </c>
      <c r="J33" s="20">
        <v>1.3</v>
      </c>
      <c r="K33" s="20">
        <v>1.34</v>
      </c>
      <c r="L33" s="20">
        <v>0.8</v>
      </c>
      <c r="M33" s="20">
        <v>0.8</v>
      </c>
      <c r="N33" s="21">
        <v>0.4</v>
      </c>
    </row>
    <row r="34" spans="2:14" ht="15" thickBot="1" x14ac:dyDescent="0.4">
      <c r="B34" s="8" t="s">
        <v>28</v>
      </c>
      <c r="C34" s="20">
        <f>+C33*0.4</f>
        <v>0.24</v>
      </c>
      <c r="D34" s="20">
        <f t="shared" ref="D34:L34" si="2">+D33*0.4</f>
        <v>0.29199999999999998</v>
      </c>
      <c r="E34" s="20">
        <f t="shared" si="2"/>
        <v>0.32000000000000006</v>
      </c>
      <c r="F34" s="20">
        <f t="shared" si="2"/>
        <v>0.35200000000000004</v>
      </c>
      <c r="G34" s="20">
        <f t="shared" si="2"/>
        <v>0.38800000000000001</v>
      </c>
      <c r="H34" s="20">
        <f t="shared" si="2"/>
        <v>0.42800000000000005</v>
      </c>
      <c r="I34" s="20">
        <f t="shared" si="2"/>
        <v>0.47199999999999998</v>
      </c>
      <c r="J34" s="20">
        <f t="shared" si="2"/>
        <v>0.52</v>
      </c>
      <c r="K34" s="20">
        <f t="shared" si="2"/>
        <v>0.53600000000000003</v>
      </c>
      <c r="L34" s="20">
        <f t="shared" si="2"/>
        <v>0.32000000000000006</v>
      </c>
      <c r="M34" s="20">
        <f t="shared" ref="M34" si="3">+M33*0.4</f>
        <v>0.32000000000000006</v>
      </c>
      <c r="N34" s="22">
        <v>0.16</v>
      </c>
    </row>
    <row r="35" spans="2:14" x14ac:dyDescent="0.35">
      <c r="M35" s="46"/>
      <c r="N35" s="46"/>
    </row>
    <row r="36" spans="2:14" ht="15" thickBot="1" x14ac:dyDescent="0.4">
      <c r="B36" s="23" t="s">
        <v>30</v>
      </c>
      <c r="C36" s="24">
        <v>0.6747224437220144</v>
      </c>
      <c r="D36" s="24">
        <v>0.73671542306980176</v>
      </c>
      <c r="E36" s="24">
        <f t="shared" ref="E36:L36" si="4">+E9/E4</f>
        <v>0.74690326669355311</v>
      </c>
      <c r="F36" s="24">
        <f t="shared" si="4"/>
        <v>0.73544515607870287</v>
      </c>
      <c r="G36" s="24">
        <f t="shared" si="4"/>
        <v>0.73665207877461703</v>
      </c>
      <c r="H36" s="24">
        <f t="shared" si="4"/>
        <v>0.73272483221476514</v>
      </c>
      <c r="I36" s="24">
        <f t="shared" si="4"/>
        <v>0.74409879631077069</v>
      </c>
      <c r="J36" s="24">
        <f t="shared" si="4"/>
        <v>0.74172251178952597</v>
      </c>
      <c r="K36" s="24">
        <f t="shared" si="4"/>
        <v>0.70161446249033255</v>
      </c>
      <c r="L36" s="24">
        <f t="shared" si="4"/>
        <v>0.65071253071253077</v>
      </c>
      <c r="M36" s="24">
        <f t="shared" ref="M36:N36" si="5">+M9/M4</f>
        <v>0.62454904884492324</v>
      </c>
      <c r="N36" s="25">
        <f t="shared" si="5"/>
        <v>0.61323655426180745</v>
      </c>
    </row>
    <row r="37" spans="2:14" ht="15" thickBot="1" x14ac:dyDescent="0.4">
      <c r="B37" s="23" t="s">
        <v>31</v>
      </c>
      <c r="C37" s="24">
        <v>0.3834263632460283</v>
      </c>
      <c r="D37" s="24">
        <v>0.44411528729247657</v>
      </c>
      <c r="E37" s="24">
        <f t="shared" ref="E37:L37" si="6">+E14/E4</f>
        <v>0.45941118856945323</v>
      </c>
      <c r="F37" s="24">
        <f t="shared" si="6"/>
        <v>0.46633200623160814</v>
      </c>
      <c r="G37" s="24">
        <f t="shared" si="6"/>
        <v>0.43243982494529543</v>
      </c>
      <c r="H37" s="24">
        <f t="shared" si="6"/>
        <v>0.45702013422818794</v>
      </c>
      <c r="I37" s="24">
        <f t="shared" si="6"/>
        <v>0.45990307956854781</v>
      </c>
      <c r="J37" s="24">
        <f t="shared" si="6"/>
        <v>0.44408041697691736</v>
      </c>
      <c r="K37" s="24">
        <f t="shared" si="6"/>
        <v>0.63587587006960555</v>
      </c>
      <c r="L37" s="24">
        <f t="shared" si="6"/>
        <v>0.30004914004914007</v>
      </c>
      <c r="M37" s="24">
        <f t="shared" ref="M37:N37" si="7">+M14/M4</f>
        <v>0.1945528737580641</v>
      </c>
      <c r="N37" s="25">
        <f t="shared" si="7"/>
        <v>0.18418267049750489</v>
      </c>
    </row>
    <row r="38" spans="2:14" ht="15" thickBot="1" x14ac:dyDescent="0.4">
      <c r="B38" s="26" t="s">
        <v>32</v>
      </c>
      <c r="C38" s="27">
        <v>-0.18342077649527813</v>
      </c>
      <c r="D38" s="27">
        <v>-0.15479614278463885</v>
      </c>
      <c r="E38" s="27">
        <f t="shared" ref="E38:N38" si="8">+E19/E18</f>
        <v>-0.12285951787198671</v>
      </c>
      <c r="F38" s="27">
        <f t="shared" si="8"/>
        <v>-2.462675080806526E-2</v>
      </c>
      <c r="G38" s="27">
        <f t="shared" si="8"/>
        <v>6.7965856015461429E-2</v>
      </c>
      <c r="H38" s="27">
        <f t="shared" si="8"/>
        <v>-0.12911317692194185</v>
      </c>
      <c r="I38" s="27">
        <f t="shared" si="8"/>
        <v>-0.1170973062122045</v>
      </c>
      <c r="J38" s="27">
        <f t="shared" si="8"/>
        <v>-0.11187244696270919</v>
      </c>
      <c r="K38" s="27">
        <f t="shared" si="8"/>
        <v>-9.9982474588152806E-2</v>
      </c>
      <c r="L38" s="27">
        <f t="shared" si="8"/>
        <v>0.27947785148726728</v>
      </c>
      <c r="M38" s="27">
        <f t="shared" si="8"/>
        <v>0.17116013071895422</v>
      </c>
      <c r="N38" s="28">
        <f t="shared" si="8"/>
        <v>0.38345864661654133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N49"/>
  <sheetViews>
    <sheetView showGridLines="0" topLeftCell="B1" zoomScale="130" zoomScaleNormal="130" workbookViewId="0">
      <pane xSplit="1" ySplit="3" topLeftCell="H42" activePane="bottomRight" state="frozen"/>
      <selection activeCell="B1" sqref="B1"/>
      <selection pane="topRight" activeCell="C1" sqref="C1"/>
      <selection pane="bottomLeft" activeCell="B4" sqref="B4"/>
      <selection pane="bottomRight" activeCell="N60" sqref="N60"/>
    </sheetView>
  </sheetViews>
  <sheetFormatPr defaultRowHeight="14.5" x14ac:dyDescent="0.35"/>
  <cols>
    <col min="2" max="2" width="58.36328125" customWidth="1"/>
    <col min="3" max="11" width="7.453125" customWidth="1"/>
    <col min="12" max="12" width="7.453125" bestFit="1" customWidth="1"/>
    <col min="13" max="13" width="7.453125" style="36" bestFit="1" customWidth="1"/>
    <col min="14" max="14" width="8.90625" style="78"/>
  </cols>
  <sheetData>
    <row r="1" spans="2:14" ht="15" thickBot="1" x14ac:dyDescent="0.4"/>
    <row r="2" spans="2:14" ht="15" thickBot="1" x14ac:dyDescent="0.4">
      <c r="B2" s="1" t="s">
        <v>0</v>
      </c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  <c r="N2" s="79">
        <v>2019</v>
      </c>
    </row>
    <row r="3" spans="2:14" ht="15" thickBot="1" x14ac:dyDescent="0.4">
      <c r="B3" s="3" t="s">
        <v>33</v>
      </c>
      <c r="C3" s="4">
        <v>1.3916999999999999</v>
      </c>
      <c r="D3" s="4">
        <v>1.4406000000000001</v>
      </c>
      <c r="E3" s="4">
        <v>1.3362000000000001</v>
      </c>
      <c r="F3" s="4">
        <v>1.2939000000000001</v>
      </c>
      <c r="G3" s="4">
        <v>1.3193999999999999</v>
      </c>
      <c r="H3" s="4">
        <v>1.3791</v>
      </c>
      <c r="I3" s="4">
        <v>1.2141</v>
      </c>
      <c r="J3" s="4">
        <v>1.0887</v>
      </c>
      <c r="K3" s="4">
        <v>1.0541</v>
      </c>
      <c r="L3" s="4">
        <v>1.1993</v>
      </c>
      <c r="M3" s="4">
        <v>1.145</v>
      </c>
      <c r="N3" s="44">
        <v>1.1234</v>
      </c>
    </row>
    <row r="4" spans="2:14" ht="15" thickBot="1" x14ac:dyDescent="0.4">
      <c r="B4" s="29" t="s">
        <v>34</v>
      </c>
      <c r="C4" s="30">
        <v>2552.8000000000002</v>
      </c>
      <c r="D4" s="30">
        <v>2801</v>
      </c>
      <c r="E4" s="30">
        <v>3093.2</v>
      </c>
      <c r="F4" s="30">
        <v>3708.9</v>
      </c>
      <c r="G4" s="30">
        <v>4048.7</v>
      </c>
      <c r="H4" s="30">
        <v>3747.7</v>
      </c>
      <c r="I4" s="30">
        <v>4341.6000000000004</v>
      </c>
      <c r="J4" s="30">
        <v>4464.8</v>
      </c>
      <c r="K4" s="30">
        <v>5156.3</v>
      </c>
      <c r="L4" s="30">
        <v>4591.3999999999996</v>
      </c>
      <c r="M4" s="30">
        <v>5106.8999999999996</v>
      </c>
      <c r="N4" s="80">
        <v>5185.8999999999996</v>
      </c>
    </row>
    <row r="5" spans="2:14" ht="15" thickBot="1" x14ac:dyDescent="0.4">
      <c r="B5" s="29" t="s">
        <v>35</v>
      </c>
      <c r="C5" s="30">
        <v>1243.2</v>
      </c>
      <c r="D5" s="30">
        <v>1020.6</v>
      </c>
      <c r="E5" s="30">
        <v>1311.6</v>
      </c>
      <c r="F5" s="30">
        <v>1300.4000000000001</v>
      </c>
      <c r="G5" s="30">
        <v>1050.3</v>
      </c>
      <c r="H5" s="30">
        <v>1099.8</v>
      </c>
      <c r="I5" s="30">
        <v>684.8</v>
      </c>
      <c r="J5" s="30">
        <v>894.3</v>
      </c>
      <c r="K5" s="30">
        <v>1389.6</v>
      </c>
      <c r="L5" s="30">
        <v>1480.2</v>
      </c>
      <c r="M5" s="30">
        <v>907.4</v>
      </c>
      <c r="N5" s="80">
        <v>923.7</v>
      </c>
    </row>
    <row r="6" spans="2:14" ht="15" thickBot="1" x14ac:dyDescent="0.4">
      <c r="B6" s="29" t="s">
        <v>36</v>
      </c>
      <c r="C6" s="30">
        <v>2882.1</v>
      </c>
      <c r="D6" s="30">
        <v>2766.1</v>
      </c>
      <c r="E6" s="30">
        <v>2866</v>
      </c>
      <c r="F6" s="30">
        <v>2913.4</v>
      </c>
      <c r="G6" s="30">
        <v>2864.4</v>
      </c>
      <c r="H6" s="30">
        <v>2750.3</v>
      </c>
      <c r="I6" s="30">
        <v>3307.3</v>
      </c>
      <c r="J6" s="30">
        <v>3587.4</v>
      </c>
      <c r="K6" s="30">
        <v>5247.7</v>
      </c>
      <c r="L6" s="30">
        <v>4630.8999999999996</v>
      </c>
      <c r="M6" s="30">
        <v>4720.5</v>
      </c>
      <c r="N6" s="80">
        <v>4685.2</v>
      </c>
    </row>
    <row r="7" spans="2:14" ht="15" thickBot="1" x14ac:dyDescent="0.4">
      <c r="B7" s="29" t="s">
        <v>37</v>
      </c>
      <c r="C7" s="30">
        <v>3.2</v>
      </c>
      <c r="D7" s="30">
        <v>57.3</v>
      </c>
      <c r="E7" s="30">
        <v>128.19999999999999</v>
      </c>
      <c r="F7" s="30">
        <v>150.4</v>
      </c>
      <c r="G7" s="30">
        <v>171.6</v>
      </c>
      <c r="H7" s="30">
        <v>141.80000000000001</v>
      </c>
      <c r="I7" s="30">
        <v>93.1</v>
      </c>
      <c r="J7" s="30">
        <v>73.5</v>
      </c>
      <c r="K7" s="30">
        <v>0</v>
      </c>
      <c r="L7" s="30">
        <v>0</v>
      </c>
      <c r="M7" s="30">
        <v>0</v>
      </c>
      <c r="N7" s="80">
        <v>0</v>
      </c>
    </row>
    <row r="8" spans="2:14" ht="15" thickBot="1" x14ac:dyDescent="0.4">
      <c r="B8" s="29" t="s">
        <v>38</v>
      </c>
      <c r="C8" s="30">
        <v>13.5</v>
      </c>
      <c r="D8" s="30">
        <v>14</v>
      </c>
      <c r="E8" s="30">
        <v>25.1</v>
      </c>
      <c r="F8" s="30">
        <v>48</v>
      </c>
      <c r="G8" s="30">
        <v>10.6</v>
      </c>
      <c r="H8" s="30">
        <v>3.9</v>
      </c>
      <c r="I8" s="30">
        <v>37.4</v>
      </c>
      <c r="J8" s="30">
        <v>60.3</v>
      </c>
      <c r="K8" s="30">
        <v>6.5</v>
      </c>
      <c r="L8" s="30">
        <v>5</v>
      </c>
      <c r="M8" s="30">
        <v>6.5</v>
      </c>
      <c r="N8" s="80">
        <v>11.8</v>
      </c>
    </row>
    <row r="9" spans="2:14" ht="15" thickBot="1" x14ac:dyDescent="0.4">
      <c r="B9" s="29" t="s">
        <v>39</v>
      </c>
      <c r="C9" s="30">
        <v>0</v>
      </c>
      <c r="D9" s="30">
        <v>0</v>
      </c>
      <c r="E9" s="30">
        <v>0</v>
      </c>
      <c r="F9" s="30">
        <v>3.3</v>
      </c>
      <c r="G9" s="30">
        <v>70.099999999999994</v>
      </c>
      <c r="H9" s="30">
        <v>65.5</v>
      </c>
      <c r="I9" s="30">
        <v>60.3</v>
      </c>
      <c r="J9" s="30">
        <v>54.8</v>
      </c>
      <c r="K9" s="30">
        <v>356.1</v>
      </c>
      <c r="L9" s="30">
        <v>317.8</v>
      </c>
      <c r="M9" s="30">
        <v>294.5</v>
      </c>
      <c r="N9" s="80">
        <v>285.5</v>
      </c>
    </row>
    <row r="10" spans="2:14" ht="15" thickBot="1" x14ac:dyDescent="0.4">
      <c r="B10" s="29" t="s">
        <v>40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29.3</v>
      </c>
      <c r="L10" s="30">
        <v>15.2</v>
      </c>
      <c r="M10" s="30">
        <v>10.3</v>
      </c>
      <c r="N10" s="80">
        <v>17.7</v>
      </c>
    </row>
    <row r="11" spans="2:14" ht="15" thickBot="1" x14ac:dyDescent="0.4">
      <c r="B11" s="29" t="s">
        <v>41</v>
      </c>
      <c r="C11" s="30">
        <v>18.899999999999999</v>
      </c>
      <c r="D11" s="30">
        <v>33.9</v>
      </c>
      <c r="E11" s="30">
        <v>32</v>
      </c>
      <c r="F11" s="30">
        <v>60.5</v>
      </c>
      <c r="G11" s="30">
        <v>89.2</v>
      </c>
      <c r="H11" s="30">
        <v>95.7</v>
      </c>
      <c r="I11" s="30">
        <v>122.2</v>
      </c>
      <c r="J11" s="30">
        <v>59.2</v>
      </c>
      <c r="K11" s="30">
        <v>70.5</v>
      </c>
      <c r="L11" s="30">
        <v>70.400000000000006</v>
      </c>
      <c r="M11" s="30">
        <v>162.30000000000001</v>
      </c>
      <c r="N11" s="80">
        <v>260.5</v>
      </c>
    </row>
    <row r="12" spans="2:14" ht="15" thickBot="1" x14ac:dyDescent="0.4">
      <c r="B12" s="31" t="s">
        <v>42</v>
      </c>
      <c r="C12" s="32">
        <f t="shared" ref="C12:M12" si="0">+SUM(C4:C11)</f>
        <v>6713.7</v>
      </c>
      <c r="D12" s="32">
        <f t="shared" si="0"/>
        <v>6692.9</v>
      </c>
      <c r="E12" s="32">
        <f t="shared" si="0"/>
        <v>7456.0999999999995</v>
      </c>
      <c r="F12" s="32">
        <f t="shared" si="0"/>
        <v>8184.9000000000005</v>
      </c>
      <c r="G12" s="32">
        <f t="shared" si="0"/>
        <v>8304.9000000000015</v>
      </c>
      <c r="H12" s="32">
        <f t="shared" si="0"/>
        <v>7904.7</v>
      </c>
      <c r="I12" s="32">
        <f t="shared" si="0"/>
        <v>8646.7000000000007</v>
      </c>
      <c r="J12" s="32">
        <f t="shared" si="0"/>
        <v>9194.2999999999993</v>
      </c>
      <c r="K12" s="32">
        <f t="shared" si="0"/>
        <v>12255.999999999998</v>
      </c>
      <c r="L12" s="32">
        <f t="shared" si="0"/>
        <v>11110.9</v>
      </c>
      <c r="M12" s="32">
        <f t="shared" si="0"/>
        <v>11208.399999999998</v>
      </c>
      <c r="N12" s="81">
        <f>SUM(N4:N11)</f>
        <v>11370.3</v>
      </c>
    </row>
    <row r="13" spans="2:14" ht="15" thickBot="1" x14ac:dyDescent="0.4">
      <c r="B13" s="29" t="s">
        <v>43</v>
      </c>
      <c r="C13" s="30">
        <v>17.600000000000001</v>
      </c>
      <c r="D13" s="30">
        <v>20.5</v>
      </c>
      <c r="E13" s="30">
        <v>9.1999999999999993</v>
      </c>
      <c r="F13" s="30">
        <v>9.3000000000000007</v>
      </c>
      <c r="G13" s="30">
        <v>4.4000000000000004</v>
      </c>
      <c r="H13" s="30">
        <v>6.4</v>
      </c>
      <c r="I13" s="30">
        <v>5.3</v>
      </c>
      <c r="J13" s="30">
        <v>8.5</v>
      </c>
      <c r="K13" s="30">
        <v>30.2</v>
      </c>
      <c r="L13" s="30">
        <v>30.1</v>
      </c>
      <c r="M13" s="30">
        <v>35.1</v>
      </c>
      <c r="N13" s="80">
        <v>30.5</v>
      </c>
    </row>
    <row r="14" spans="2:14" ht="15" thickBot="1" x14ac:dyDescent="0.4">
      <c r="B14" s="29" t="s">
        <v>39</v>
      </c>
      <c r="C14" s="30">
        <v>334.8</v>
      </c>
      <c r="D14" s="30">
        <v>374.2</v>
      </c>
      <c r="E14" s="30">
        <v>277</v>
      </c>
      <c r="F14" s="30">
        <v>428.1</v>
      </c>
      <c r="G14" s="30">
        <v>412.7</v>
      </c>
      <c r="H14" s="30">
        <v>586.6</v>
      </c>
      <c r="I14" s="30">
        <v>691.5</v>
      </c>
      <c r="J14" s="30">
        <v>782.7</v>
      </c>
      <c r="K14" s="30">
        <v>694.1</v>
      </c>
      <c r="L14" s="30">
        <v>648.20000000000005</v>
      </c>
      <c r="M14" s="30">
        <v>614.20000000000005</v>
      </c>
      <c r="N14" s="80">
        <v>590.1</v>
      </c>
    </row>
    <row r="15" spans="2:14" ht="15" thickBot="1" x14ac:dyDescent="0.4">
      <c r="B15" s="29" t="s">
        <v>40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10.4</v>
      </c>
      <c r="M15" s="30">
        <v>17.5</v>
      </c>
      <c r="N15" s="80">
        <v>17.899999999999999</v>
      </c>
    </row>
    <row r="16" spans="2:14" ht="15" thickBot="1" x14ac:dyDescent="0.4">
      <c r="B16" s="29" t="s">
        <v>44</v>
      </c>
      <c r="C16" s="30">
        <v>25.9</v>
      </c>
      <c r="D16" s="30">
        <v>34.200000000000003</v>
      </c>
      <c r="E16" s="30">
        <v>35</v>
      </c>
      <c r="F16" s="30">
        <v>29.5</v>
      </c>
      <c r="G16" s="30">
        <v>34.9</v>
      </c>
      <c r="H16" s="30">
        <v>37.4</v>
      </c>
      <c r="I16" s="30">
        <v>38.799999999999997</v>
      </c>
      <c r="J16" s="30">
        <v>39</v>
      </c>
      <c r="K16" s="30">
        <v>49.8</v>
      </c>
      <c r="L16" s="30">
        <v>43.7</v>
      </c>
      <c r="M16" s="30">
        <v>62.8</v>
      </c>
      <c r="N16" s="80">
        <v>62.2</v>
      </c>
    </row>
    <row r="17" spans="2:14" ht="15" thickBot="1" x14ac:dyDescent="0.4">
      <c r="B17" s="29" t="s">
        <v>45</v>
      </c>
      <c r="C17" s="30">
        <v>0</v>
      </c>
      <c r="D17" s="30">
        <v>0</v>
      </c>
      <c r="E17" s="30">
        <v>2.5</v>
      </c>
      <c r="F17" s="30">
        <v>0</v>
      </c>
      <c r="G17" s="30">
        <v>4.3</v>
      </c>
      <c r="H17" s="30">
        <v>9.5</v>
      </c>
      <c r="I17" s="30">
        <v>0</v>
      </c>
      <c r="J17" s="30">
        <v>1.6</v>
      </c>
      <c r="K17" s="30">
        <v>0</v>
      </c>
      <c r="L17" s="30">
        <v>2.6</v>
      </c>
      <c r="M17" s="30">
        <v>0.2</v>
      </c>
      <c r="N17" s="80">
        <v>0</v>
      </c>
    </row>
    <row r="18" spans="2:14" ht="15" thickBot="1" x14ac:dyDescent="0.4">
      <c r="B18" s="29" t="s">
        <v>46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45.3</v>
      </c>
      <c r="J18" s="30">
        <v>0</v>
      </c>
      <c r="K18" s="30">
        <v>28.3</v>
      </c>
      <c r="L18" s="30">
        <v>68.900000000000006</v>
      </c>
      <c r="M18" s="30">
        <v>12</v>
      </c>
      <c r="N18" s="80">
        <v>6.9</v>
      </c>
    </row>
    <row r="19" spans="2:14" ht="15" thickBot="1" x14ac:dyDescent="0.4">
      <c r="B19" s="29" t="s">
        <v>47</v>
      </c>
      <c r="C19" s="30">
        <v>435.5</v>
      </c>
      <c r="D19" s="30">
        <v>286.60000000000002</v>
      </c>
      <c r="E19" s="30">
        <v>321</v>
      </c>
      <c r="F19" s="30">
        <v>218</v>
      </c>
      <c r="G19" s="30">
        <v>240</v>
      </c>
      <c r="H19" s="30">
        <v>544.20000000000005</v>
      </c>
      <c r="I19" s="30">
        <v>524.5</v>
      </c>
      <c r="J19" s="30">
        <v>639.70000000000005</v>
      </c>
      <c r="K19" s="30">
        <v>587.5</v>
      </c>
      <c r="L19" s="30">
        <v>269.60000000000002</v>
      </c>
      <c r="M19" s="30">
        <v>909.1</v>
      </c>
      <c r="N19" s="80">
        <v>1155.3</v>
      </c>
    </row>
    <row r="20" spans="2:14" ht="15" thickBot="1" x14ac:dyDescent="0.4">
      <c r="B20" s="31" t="s">
        <v>48</v>
      </c>
      <c r="C20" s="32">
        <f t="shared" ref="C20:L20" si="1">+SUM(C13:C19)</f>
        <v>813.8</v>
      </c>
      <c r="D20" s="32">
        <f t="shared" si="1"/>
        <v>715.5</v>
      </c>
      <c r="E20" s="32">
        <f t="shared" si="1"/>
        <v>644.70000000000005</v>
      </c>
      <c r="F20" s="32">
        <f t="shared" si="1"/>
        <v>684.90000000000009</v>
      </c>
      <c r="G20" s="32">
        <f t="shared" si="1"/>
        <v>696.3</v>
      </c>
      <c r="H20" s="32">
        <f t="shared" si="1"/>
        <v>1184.0999999999999</v>
      </c>
      <c r="I20" s="32">
        <f t="shared" si="1"/>
        <v>1305.3999999999999</v>
      </c>
      <c r="J20" s="32">
        <f t="shared" si="1"/>
        <v>1471.5</v>
      </c>
      <c r="K20" s="32">
        <f t="shared" si="1"/>
        <v>1389.9</v>
      </c>
      <c r="L20" s="32">
        <f t="shared" si="1"/>
        <v>1073.5</v>
      </c>
      <c r="M20" s="32">
        <f>+SUM(M13:M19)</f>
        <v>1650.9</v>
      </c>
      <c r="N20" s="81">
        <f>SUM(N13:N19)</f>
        <v>1862.9</v>
      </c>
    </row>
    <row r="21" spans="2:14" ht="15" thickBot="1" x14ac:dyDescent="0.4">
      <c r="B21" s="29" t="s">
        <v>49</v>
      </c>
      <c r="C21" s="30">
        <v>0</v>
      </c>
      <c r="D21" s="30">
        <v>0</v>
      </c>
      <c r="E21" s="30">
        <v>127.7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80">
        <v>0</v>
      </c>
    </row>
    <row r="22" spans="2:14" ht="15" thickBot="1" x14ac:dyDescent="0.4">
      <c r="B22" s="31" t="s">
        <v>50</v>
      </c>
      <c r="C22" s="32">
        <f>+C20+C12+C21</f>
        <v>7527.5</v>
      </c>
      <c r="D22" s="32">
        <f>+D20+D12+D21</f>
        <v>7408.4</v>
      </c>
      <c r="E22" s="32">
        <f t="shared" ref="E22:L22" si="2">+E20+E12+E21</f>
        <v>8228.5</v>
      </c>
      <c r="F22" s="32">
        <f t="shared" si="2"/>
        <v>8869.8000000000011</v>
      </c>
      <c r="G22" s="32">
        <f t="shared" si="2"/>
        <v>9001.2000000000007</v>
      </c>
      <c r="H22" s="32">
        <f t="shared" si="2"/>
        <v>9088.7999999999993</v>
      </c>
      <c r="I22" s="32">
        <f t="shared" si="2"/>
        <v>9952.1</v>
      </c>
      <c r="J22" s="32">
        <f t="shared" si="2"/>
        <v>10665.8</v>
      </c>
      <c r="K22" s="32">
        <f t="shared" si="2"/>
        <v>13645.899999999998</v>
      </c>
      <c r="L22" s="32">
        <f t="shared" si="2"/>
        <v>12184.4</v>
      </c>
      <c r="M22" s="32">
        <f>+M20+M12</f>
        <v>12859.299999999997</v>
      </c>
      <c r="N22" s="81">
        <f>N12+N20</f>
        <v>13233.199999999999</v>
      </c>
    </row>
    <row r="23" spans="2:14" ht="15" thickBot="1" x14ac:dyDescent="0.4">
      <c r="B23" s="33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80"/>
    </row>
    <row r="24" spans="2:14" ht="15" thickBot="1" x14ac:dyDescent="0.4">
      <c r="B24" s="29" t="s">
        <v>51</v>
      </c>
      <c r="C24" s="30">
        <v>1553.1</v>
      </c>
      <c r="D24" s="30">
        <v>1587.7</v>
      </c>
      <c r="E24" s="30">
        <v>2093</v>
      </c>
      <c r="F24" s="30">
        <v>2534.1999999999998</v>
      </c>
      <c r="G24" s="30">
        <v>2801.7</v>
      </c>
      <c r="H24" s="30">
        <v>2820.7</v>
      </c>
      <c r="I24" s="30">
        <v>3404.7</v>
      </c>
      <c r="J24" s="30">
        <v>3932.5</v>
      </c>
      <c r="K24" s="30">
        <v>6806.5</v>
      </c>
      <c r="L24" s="30">
        <v>5987.9</v>
      </c>
      <c r="M24" s="30">
        <v>6148.4</v>
      </c>
      <c r="N24" s="80">
        <v>6173.4</v>
      </c>
    </row>
    <row r="25" spans="2:14" ht="15" thickBot="1" x14ac:dyDescent="0.4">
      <c r="B25" s="29" t="s">
        <v>24</v>
      </c>
      <c r="C25" s="30">
        <v>8.1999999999999993</v>
      </c>
      <c r="D25" s="30">
        <v>7.9</v>
      </c>
      <c r="E25" s="30">
        <v>35.5</v>
      </c>
      <c r="F25" s="30">
        <v>83.1</v>
      </c>
      <c r="G25" s="30">
        <v>79.400000000000006</v>
      </c>
      <c r="H25" s="30">
        <v>78.2</v>
      </c>
      <c r="I25" s="30">
        <v>84.9</v>
      </c>
      <c r="J25" s="30">
        <v>128.30000000000001</v>
      </c>
      <c r="K25" s="30">
        <v>138.6</v>
      </c>
      <c r="L25" s="30">
        <v>124.6</v>
      </c>
      <c r="M25" s="30">
        <v>102.2</v>
      </c>
      <c r="N25" s="80">
        <v>83.1</v>
      </c>
    </row>
    <row r="26" spans="2:14" ht="15" thickBot="1" x14ac:dyDescent="0.4">
      <c r="B26" s="31" t="s">
        <v>52</v>
      </c>
      <c r="C26" s="32">
        <f t="shared" ref="C26:L26" si="3">+C24+C25</f>
        <v>1561.3</v>
      </c>
      <c r="D26" s="32">
        <f t="shared" si="3"/>
        <v>1595.6000000000001</v>
      </c>
      <c r="E26" s="32">
        <f t="shared" si="3"/>
        <v>2128.5</v>
      </c>
      <c r="F26" s="32">
        <f t="shared" si="3"/>
        <v>2617.2999999999997</v>
      </c>
      <c r="G26" s="32">
        <f t="shared" si="3"/>
        <v>2881.1</v>
      </c>
      <c r="H26" s="32">
        <f t="shared" si="3"/>
        <v>2898.8999999999996</v>
      </c>
      <c r="I26" s="32">
        <f t="shared" si="3"/>
        <v>3489.6</v>
      </c>
      <c r="J26" s="32">
        <f t="shared" si="3"/>
        <v>4060.8</v>
      </c>
      <c r="K26" s="32">
        <f t="shared" si="3"/>
        <v>6945.1</v>
      </c>
      <c r="L26" s="32">
        <f t="shared" si="3"/>
        <v>6112.5</v>
      </c>
      <c r="M26" s="32">
        <f>+M24+M25</f>
        <v>6250.5999999999995</v>
      </c>
      <c r="N26" s="81">
        <f>N24+N25</f>
        <v>6256.5</v>
      </c>
    </row>
    <row r="27" spans="2:14" ht="15" thickBot="1" x14ac:dyDescent="0.4">
      <c r="B27" s="33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80"/>
    </row>
    <row r="28" spans="2:14" ht="15" thickBot="1" x14ac:dyDescent="0.4">
      <c r="B28" s="29" t="s">
        <v>53</v>
      </c>
      <c r="C28" s="30">
        <v>3476</v>
      </c>
      <c r="D28" s="30">
        <v>3481.6</v>
      </c>
      <c r="E28" s="30">
        <v>2995.9</v>
      </c>
      <c r="F28" s="30">
        <v>3579.8</v>
      </c>
      <c r="G28" s="30">
        <v>3068</v>
      </c>
      <c r="H28" s="30">
        <v>3542.2</v>
      </c>
      <c r="I28" s="30">
        <v>4227.6000000000004</v>
      </c>
      <c r="J28" s="30">
        <v>4177.8999999999996</v>
      </c>
      <c r="K28" s="30">
        <v>4223.1000000000004</v>
      </c>
      <c r="L28" s="30">
        <v>3413.8</v>
      </c>
      <c r="M28" s="30">
        <v>3908.5</v>
      </c>
      <c r="N28" s="80">
        <v>3737.2</v>
      </c>
    </row>
    <row r="29" spans="2:14" ht="15" thickBot="1" x14ac:dyDescent="0.4">
      <c r="B29" s="29" t="s">
        <v>54</v>
      </c>
      <c r="C29" s="30">
        <v>65.099999999999994</v>
      </c>
      <c r="D29" s="30">
        <v>65.3</v>
      </c>
      <c r="E29" s="30">
        <v>81.599999999999994</v>
      </c>
      <c r="F29" s="30">
        <v>72.2</v>
      </c>
      <c r="G29" s="30">
        <v>169.8</v>
      </c>
      <c r="H29" s="30">
        <v>129</v>
      </c>
      <c r="I29" s="30">
        <v>140.5</v>
      </c>
      <c r="J29" s="30">
        <v>62.7</v>
      </c>
      <c r="K29" s="30">
        <v>44.7</v>
      </c>
      <c r="L29" s="30">
        <v>41.2</v>
      </c>
      <c r="M29" s="30">
        <v>16.8</v>
      </c>
      <c r="N29" s="80">
        <v>14</v>
      </c>
    </row>
    <row r="30" spans="2:14" ht="15" thickBot="1" x14ac:dyDescent="0.4">
      <c r="B30" s="29" t="s">
        <v>55</v>
      </c>
      <c r="C30" s="30">
        <v>279.3</v>
      </c>
      <c r="D30" s="30">
        <v>246</v>
      </c>
      <c r="E30" s="30">
        <v>216.4</v>
      </c>
      <c r="F30" s="30">
        <v>199.5</v>
      </c>
      <c r="G30" s="30">
        <v>285.39999999999998</v>
      </c>
      <c r="H30" s="30">
        <v>227.8</v>
      </c>
      <c r="I30" s="30">
        <v>335.1</v>
      </c>
      <c r="J30" s="30">
        <v>383.3</v>
      </c>
      <c r="K30" s="30">
        <v>411.8</v>
      </c>
      <c r="L30" s="30">
        <v>477.3</v>
      </c>
      <c r="M30" s="30">
        <v>370.3</v>
      </c>
      <c r="N30" s="80">
        <v>316.60000000000002</v>
      </c>
    </row>
    <row r="31" spans="2:14" ht="15" thickBot="1" x14ac:dyDescent="0.4">
      <c r="B31" s="29" t="s">
        <v>56</v>
      </c>
      <c r="C31" s="30">
        <v>755.2</v>
      </c>
      <c r="D31" s="30">
        <v>756.2</v>
      </c>
      <c r="E31" s="30">
        <v>737.6</v>
      </c>
      <c r="F31" s="30">
        <v>694</v>
      </c>
      <c r="G31" s="30">
        <v>669.1</v>
      </c>
      <c r="H31" s="30">
        <v>645.29999999999995</v>
      </c>
      <c r="I31" s="30">
        <v>676.5</v>
      </c>
      <c r="J31" s="30">
        <v>655.9</v>
      </c>
      <c r="K31" s="30">
        <v>664.2</v>
      </c>
      <c r="L31" s="30">
        <v>438.5</v>
      </c>
      <c r="M31" s="30">
        <v>412.5</v>
      </c>
      <c r="N31" s="80">
        <v>359.5</v>
      </c>
    </row>
    <row r="32" spans="2:14" ht="15" thickBot="1" x14ac:dyDescent="0.4">
      <c r="B32" s="29" t="s">
        <v>57</v>
      </c>
      <c r="C32" s="30">
        <v>27.8</v>
      </c>
      <c r="D32" s="30">
        <v>4.3</v>
      </c>
      <c r="E32" s="30">
        <f>14.1+36.2</f>
        <v>50.300000000000004</v>
      </c>
      <c r="F32" s="30">
        <f>1.3+18.2</f>
        <v>19.5</v>
      </c>
      <c r="G32" s="30">
        <v>42.5</v>
      </c>
      <c r="H32" s="30">
        <v>59.7</v>
      </c>
      <c r="I32" s="30">
        <v>23.6</v>
      </c>
      <c r="J32" s="30">
        <v>75.900000000000006</v>
      </c>
      <c r="K32" s="30">
        <v>69.100000000000009</v>
      </c>
      <c r="L32" s="30">
        <v>76.099999999999994</v>
      </c>
      <c r="M32" s="30">
        <v>133.9</v>
      </c>
      <c r="N32" s="80">
        <v>168.2</v>
      </c>
    </row>
    <row r="33" spans="2:14" ht="15" thickBot="1" x14ac:dyDescent="0.4">
      <c r="B33" s="29" t="s">
        <v>99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28.6</v>
      </c>
      <c r="N33" s="80">
        <v>29.7</v>
      </c>
    </row>
    <row r="34" spans="2:14" ht="15" thickBot="1" x14ac:dyDescent="0.4">
      <c r="B34" s="29" t="s">
        <v>100</v>
      </c>
      <c r="C34" s="30"/>
      <c r="D34" s="30"/>
      <c r="E34" s="30"/>
      <c r="F34" s="30"/>
      <c r="G34" s="30"/>
      <c r="H34" s="30"/>
      <c r="I34" s="30"/>
      <c r="J34" s="30"/>
      <c r="K34" s="30"/>
      <c r="L34" s="30">
        <v>53.4</v>
      </c>
      <c r="M34" s="30">
        <v>200.9</v>
      </c>
      <c r="N34" s="80">
        <v>622.5</v>
      </c>
    </row>
    <row r="35" spans="2:14" ht="15" thickBot="1" x14ac:dyDescent="0.4">
      <c r="B35" s="31" t="s">
        <v>58</v>
      </c>
      <c r="C35" s="32">
        <f t="shared" ref="C35:M35" si="4">+SUM(C28:C34)</f>
        <v>4603.4000000000005</v>
      </c>
      <c r="D35" s="32">
        <f t="shared" si="4"/>
        <v>4553.4000000000005</v>
      </c>
      <c r="E35" s="32">
        <f t="shared" si="4"/>
        <v>4081.8</v>
      </c>
      <c r="F35" s="32">
        <f t="shared" si="4"/>
        <v>4565</v>
      </c>
      <c r="G35" s="32">
        <f t="shared" si="4"/>
        <v>4234.8</v>
      </c>
      <c r="H35" s="32">
        <f t="shared" si="4"/>
        <v>4604</v>
      </c>
      <c r="I35" s="32">
        <f t="shared" si="4"/>
        <v>5403.3000000000011</v>
      </c>
      <c r="J35" s="32">
        <f t="shared" si="4"/>
        <v>5355.6999999999989</v>
      </c>
      <c r="K35" s="32">
        <f t="shared" si="4"/>
        <v>5412.9000000000005</v>
      </c>
      <c r="L35" s="32">
        <f t="shared" si="4"/>
        <v>4500.3</v>
      </c>
      <c r="M35" s="32">
        <f t="shared" si="4"/>
        <v>5071.5</v>
      </c>
      <c r="N35" s="81">
        <f>SUM(N28:N34)</f>
        <v>5247.6999999999989</v>
      </c>
    </row>
    <row r="36" spans="2:14" ht="15" thickBot="1" x14ac:dyDescent="0.4">
      <c r="B36" s="29" t="s">
        <v>53</v>
      </c>
      <c r="C36" s="30">
        <v>435.3</v>
      </c>
      <c r="D36" s="30">
        <v>366.9</v>
      </c>
      <c r="E36" s="30">
        <v>1088.5999999999999</v>
      </c>
      <c r="F36" s="30">
        <v>616.79999999999995</v>
      </c>
      <c r="G36" s="30">
        <v>1159.7</v>
      </c>
      <c r="H36" s="30">
        <v>803.7</v>
      </c>
      <c r="I36" s="30">
        <v>258.5</v>
      </c>
      <c r="J36" s="30">
        <v>253.8</v>
      </c>
      <c r="K36" s="30">
        <v>204.3</v>
      </c>
      <c r="L36" s="30">
        <v>534.1</v>
      </c>
      <c r="M36" s="30">
        <v>476.4</v>
      </c>
      <c r="N36" s="80">
        <v>691.1</v>
      </c>
    </row>
    <row r="37" spans="2:14" ht="15" thickBot="1" x14ac:dyDescent="0.4">
      <c r="B37" s="29" t="s">
        <v>54</v>
      </c>
      <c r="C37" s="30">
        <v>0</v>
      </c>
      <c r="D37" s="30">
        <v>0</v>
      </c>
      <c r="E37" s="30">
        <v>0</v>
      </c>
      <c r="F37" s="30">
        <v>0</v>
      </c>
      <c r="G37" s="30">
        <v>16</v>
      </c>
      <c r="H37" s="30">
        <v>12.6</v>
      </c>
      <c r="I37" s="30">
        <v>43.8</v>
      </c>
      <c r="J37" s="30">
        <v>10.8</v>
      </c>
      <c r="K37" s="30">
        <v>86.7</v>
      </c>
      <c r="L37" s="30">
        <v>12.7</v>
      </c>
      <c r="M37" s="30">
        <v>48.6</v>
      </c>
      <c r="N37" s="80">
        <v>48.6</v>
      </c>
    </row>
    <row r="38" spans="2:14" ht="15" thickBot="1" x14ac:dyDescent="0.4">
      <c r="B38" s="29" t="s">
        <v>55</v>
      </c>
      <c r="C38" s="30">
        <v>228.9</v>
      </c>
      <c r="D38" s="30">
        <v>288.7</v>
      </c>
      <c r="E38" s="30">
        <v>320.60000000000002</v>
      </c>
      <c r="F38" s="30">
        <v>368</v>
      </c>
      <c r="G38" s="30">
        <v>238.2</v>
      </c>
      <c r="H38" s="30">
        <v>385.6</v>
      </c>
      <c r="I38" s="30">
        <v>410.6</v>
      </c>
      <c r="J38" s="30">
        <v>450.7</v>
      </c>
      <c r="K38" s="30">
        <v>510.5</v>
      </c>
      <c r="L38" s="30">
        <v>443.2</v>
      </c>
      <c r="M38" s="30">
        <v>476.1</v>
      </c>
      <c r="N38" s="80">
        <v>467</v>
      </c>
    </row>
    <row r="39" spans="2:14" ht="15" thickBot="1" x14ac:dyDescent="0.4">
      <c r="B39" s="29" t="s">
        <v>59</v>
      </c>
      <c r="C39" s="30">
        <v>460.5</v>
      </c>
      <c r="D39" s="30">
        <v>345.6</v>
      </c>
      <c r="E39" s="30">
        <v>348.9</v>
      </c>
      <c r="F39" s="30">
        <v>444.5</v>
      </c>
      <c r="G39" s="30">
        <v>410.7</v>
      </c>
      <c r="H39" s="30">
        <v>341.4</v>
      </c>
      <c r="I39" s="30">
        <v>335.3</v>
      </c>
      <c r="J39" s="30">
        <v>524</v>
      </c>
      <c r="K39" s="30">
        <v>459.1</v>
      </c>
      <c r="L39" s="30">
        <v>385.6</v>
      </c>
      <c r="M39" s="30">
        <v>367.5</v>
      </c>
      <c r="N39" s="80">
        <v>351.2</v>
      </c>
    </row>
    <row r="40" spans="2:14" ht="15" thickBot="1" x14ac:dyDescent="0.4">
      <c r="B40" s="29" t="s">
        <v>99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9.5</v>
      </c>
      <c r="N40" s="80">
        <v>11.2</v>
      </c>
    </row>
    <row r="41" spans="2:14" ht="15" thickBot="1" x14ac:dyDescent="0.4">
      <c r="B41" s="29" t="s">
        <v>100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126.6</v>
      </c>
      <c r="M41" s="30">
        <v>130.80000000000001</v>
      </c>
      <c r="N41" s="80">
        <v>134.80000000000001</v>
      </c>
    </row>
    <row r="42" spans="2:14" ht="15" thickBot="1" x14ac:dyDescent="0.4">
      <c r="B42" s="29" t="s">
        <v>45</v>
      </c>
      <c r="C42" s="30">
        <v>39.799999999999997</v>
      </c>
      <c r="D42" s="30">
        <v>53.3</v>
      </c>
      <c r="E42" s="30">
        <v>0</v>
      </c>
      <c r="F42" s="30">
        <v>56.9</v>
      </c>
      <c r="G42" s="30">
        <v>40.4</v>
      </c>
      <c r="H42" s="30"/>
      <c r="I42" s="30"/>
      <c r="J42" s="30">
        <v>0</v>
      </c>
      <c r="K42" s="30">
        <v>1</v>
      </c>
      <c r="L42" s="30">
        <v>0.6</v>
      </c>
      <c r="M42" s="30">
        <v>0.1</v>
      </c>
      <c r="N42" s="80">
        <v>0</v>
      </c>
    </row>
    <row r="43" spans="2:14" ht="15" thickBot="1" x14ac:dyDescent="0.4">
      <c r="B43" s="29" t="s">
        <v>60</v>
      </c>
      <c r="C43" s="30">
        <v>198.3</v>
      </c>
      <c r="D43" s="30">
        <v>204.9</v>
      </c>
      <c r="E43" s="30">
        <v>162.4</v>
      </c>
      <c r="F43" s="30">
        <v>201.3</v>
      </c>
      <c r="G43" s="30">
        <v>20.3</v>
      </c>
      <c r="H43" s="30">
        <v>42.6</v>
      </c>
      <c r="I43" s="30">
        <v>11</v>
      </c>
      <c r="J43" s="30">
        <v>10</v>
      </c>
      <c r="K43" s="30">
        <v>26.3</v>
      </c>
      <c r="L43" s="30">
        <v>68.8</v>
      </c>
      <c r="M43" s="30">
        <v>28.2</v>
      </c>
      <c r="N43" s="80">
        <v>25.1</v>
      </c>
    </row>
    <row r="44" spans="2:14" ht="15" thickBot="1" x14ac:dyDescent="0.4">
      <c r="B44" s="31" t="s">
        <v>61</v>
      </c>
      <c r="C44" s="32">
        <f t="shared" ref="C44:M44" si="5">+SUM(C36:C43)</f>
        <v>1362.8</v>
      </c>
      <c r="D44" s="32">
        <f t="shared" si="5"/>
        <v>1259.4000000000001</v>
      </c>
      <c r="E44" s="32">
        <f t="shared" si="5"/>
        <v>1920.5</v>
      </c>
      <c r="F44" s="32">
        <f t="shared" si="5"/>
        <v>1687.5</v>
      </c>
      <c r="G44" s="32">
        <f t="shared" si="5"/>
        <v>1885.3000000000002</v>
      </c>
      <c r="H44" s="32">
        <f t="shared" si="5"/>
        <v>1585.9</v>
      </c>
      <c r="I44" s="32">
        <f t="shared" si="5"/>
        <v>1059.2</v>
      </c>
      <c r="J44" s="32">
        <f t="shared" si="5"/>
        <v>1249.3</v>
      </c>
      <c r="K44" s="32">
        <f t="shared" si="5"/>
        <v>1287.8999999999999</v>
      </c>
      <c r="L44" s="32">
        <f t="shared" si="5"/>
        <v>1571.5999999999997</v>
      </c>
      <c r="M44" s="32">
        <f t="shared" si="5"/>
        <v>1537.1999999999998</v>
      </c>
      <c r="N44" s="81">
        <f>SUM(N36:N43)</f>
        <v>1729</v>
      </c>
    </row>
    <row r="45" spans="2:14" ht="15" thickBot="1" x14ac:dyDescent="0.4">
      <c r="B45" s="29" t="s">
        <v>62</v>
      </c>
      <c r="C45" s="30">
        <v>0</v>
      </c>
      <c r="D45" s="30">
        <v>0</v>
      </c>
      <c r="E45" s="30">
        <v>97.7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82"/>
    </row>
    <row r="46" spans="2:14" ht="15" thickBot="1" x14ac:dyDescent="0.4">
      <c r="B46" s="31" t="s">
        <v>63</v>
      </c>
      <c r="C46" s="32">
        <f t="shared" ref="C46:L46" si="6">+C35+C45+C44</f>
        <v>5966.2000000000007</v>
      </c>
      <c r="D46" s="32">
        <f t="shared" si="6"/>
        <v>5812.8000000000011</v>
      </c>
      <c r="E46" s="32">
        <f t="shared" si="6"/>
        <v>6100</v>
      </c>
      <c r="F46" s="32">
        <f t="shared" si="6"/>
        <v>6252.5</v>
      </c>
      <c r="G46" s="32">
        <f t="shared" si="6"/>
        <v>6120.1</v>
      </c>
      <c r="H46" s="32">
        <f t="shared" si="6"/>
        <v>6189.9</v>
      </c>
      <c r="I46" s="32">
        <f t="shared" si="6"/>
        <v>6462.5000000000009</v>
      </c>
      <c r="J46" s="32">
        <f t="shared" si="6"/>
        <v>6604.9999999999991</v>
      </c>
      <c r="K46" s="32">
        <f t="shared" si="6"/>
        <v>6700.8</v>
      </c>
      <c r="L46" s="32">
        <f t="shared" si="6"/>
        <v>6071.9</v>
      </c>
      <c r="M46" s="32">
        <f>+M44+M35</f>
        <v>6608.7</v>
      </c>
      <c r="N46" s="81">
        <f>N35+N44</f>
        <v>6976.6999999999989</v>
      </c>
    </row>
    <row r="47" spans="2:14" ht="15" thickBot="1" x14ac:dyDescent="0.4"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80"/>
    </row>
    <row r="48" spans="2:14" ht="15" thickBot="1" x14ac:dyDescent="0.4">
      <c r="B48" s="34" t="s">
        <v>64</v>
      </c>
      <c r="C48" s="35">
        <f t="shared" ref="C48:M48" si="7">+C46+C26</f>
        <v>7527.5000000000009</v>
      </c>
      <c r="D48" s="35">
        <f t="shared" si="7"/>
        <v>7408.4000000000015</v>
      </c>
      <c r="E48" s="35">
        <f t="shared" si="7"/>
        <v>8228.5</v>
      </c>
      <c r="F48" s="35">
        <f t="shared" si="7"/>
        <v>8869.7999999999993</v>
      </c>
      <c r="G48" s="35">
        <f t="shared" si="7"/>
        <v>9001.2000000000007</v>
      </c>
      <c r="H48" s="35">
        <f t="shared" si="7"/>
        <v>9088.7999999999993</v>
      </c>
      <c r="I48" s="35">
        <f t="shared" si="7"/>
        <v>9952.1</v>
      </c>
      <c r="J48" s="35">
        <f t="shared" si="7"/>
        <v>10665.8</v>
      </c>
      <c r="K48" s="35">
        <f t="shared" si="7"/>
        <v>13645.900000000001</v>
      </c>
      <c r="L48" s="35">
        <f t="shared" si="7"/>
        <v>12184.4</v>
      </c>
      <c r="M48" s="35">
        <f t="shared" si="7"/>
        <v>12859.3</v>
      </c>
      <c r="N48" s="83">
        <f>N26+N46</f>
        <v>13233.199999999999</v>
      </c>
    </row>
    <row r="49" ht="15" thickTop="1" x14ac:dyDescent="0.35"/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O42"/>
  <sheetViews>
    <sheetView showGridLines="0" zoomScale="110" zoomScaleNormal="110" workbookViewId="0">
      <pane xSplit="2" ySplit="2" topLeftCell="E29" activePane="bottomRight" state="frozen"/>
      <selection pane="topRight" activeCell="C1" sqref="C1"/>
      <selection pane="bottomLeft" activeCell="A3" sqref="A3"/>
      <selection pane="bottomRight" activeCell="N39" sqref="N39"/>
    </sheetView>
  </sheetViews>
  <sheetFormatPr defaultColWidth="9.08984375" defaultRowHeight="14.5" x14ac:dyDescent="0.35"/>
  <cols>
    <col min="1" max="1" width="9.08984375" style="37"/>
    <col min="2" max="2" width="47.54296875" style="37" customWidth="1"/>
    <col min="3" max="13" width="8.08984375" style="37" customWidth="1"/>
    <col min="14" max="16384" width="9.08984375" style="37"/>
  </cols>
  <sheetData>
    <row r="1" spans="2:15" ht="15" thickBot="1" x14ac:dyDescent="0.4"/>
    <row r="2" spans="2:15" ht="15" thickBot="1" x14ac:dyDescent="0.4">
      <c r="B2" s="1" t="s">
        <v>0</v>
      </c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2">
        <v>2017</v>
      </c>
      <c r="M2" s="2">
        <v>2018</v>
      </c>
      <c r="N2" s="2">
        <v>2019</v>
      </c>
    </row>
    <row r="3" spans="2:15" ht="15" thickBot="1" x14ac:dyDescent="0.4">
      <c r="B3" s="3" t="s">
        <v>1</v>
      </c>
      <c r="C3" s="4">
        <f>+'P&amp;L'!C3</f>
        <v>1.4792916666666667</v>
      </c>
      <c r="D3" s="4">
        <f>+'P&amp;L'!D3</f>
        <v>1.3922000000000001</v>
      </c>
      <c r="E3" s="4">
        <f>+'P&amp;L'!E3</f>
        <v>1.329375</v>
      </c>
      <c r="F3" s="4">
        <f>+'P&amp;L'!F3</f>
        <v>1.4035500000000001</v>
      </c>
      <c r="G3" s="4">
        <f>+'P&amp;L'!G3</f>
        <v>1.29105</v>
      </c>
      <c r="H3" s="4">
        <f>+'P&amp;L'!H3</f>
        <v>1.32585</v>
      </c>
      <c r="I3" s="4">
        <f>+'P&amp;L'!I3</f>
        <v>1.3348249999999999</v>
      </c>
      <c r="J3" s="4">
        <f>+'P&amp;L'!J3</f>
        <v>1.115</v>
      </c>
      <c r="K3" s="4">
        <f>+'P&amp;L'!K3</f>
        <v>1.10605</v>
      </c>
      <c r="L3" s="4">
        <f>+'P&amp;L'!L3</f>
        <v>1.1249333333333333</v>
      </c>
      <c r="M3" s="4">
        <f>+'P&amp;L'!M3</f>
        <v>1.1838416666666667</v>
      </c>
      <c r="N3" s="4">
        <v>1.1213</v>
      </c>
    </row>
    <row r="4" spans="2:15" ht="15" thickBot="1" x14ac:dyDescent="0.4">
      <c r="B4" s="12" t="s">
        <v>16</v>
      </c>
      <c r="C4" s="38">
        <v>476.5</v>
      </c>
      <c r="D4" s="38">
        <v>568.6</v>
      </c>
      <c r="E4" s="38">
        <v>539.4</v>
      </c>
      <c r="F4" s="38">
        <v>647.1</v>
      </c>
      <c r="G4" s="38">
        <v>620.9</v>
      </c>
      <c r="H4" s="38">
        <v>677.7</v>
      </c>
      <c r="I4" s="38">
        <v>727.6</v>
      </c>
      <c r="J4" s="38">
        <v>758.9</v>
      </c>
      <c r="K4" s="38">
        <v>1141.2</v>
      </c>
      <c r="L4" s="38">
        <v>467.3</v>
      </c>
      <c r="M4" s="38">
        <v>244.8</v>
      </c>
      <c r="N4" s="7">
        <v>199.5</v>
      </c>
    </row>
    <row r="5" spans="2:15" ht="15" thickBot="1" x14ac:dyDescent="0.4"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10"/>
    </row>
    <row r="6" spans="2:15" ht="15" thickBot="1" x14ac:dyDescent="0.4">
      <c r="B6" s="39" t="s">
        <v>65</v>
      </c>
      <c r="C6" s="40">
        <v>-70.599999999999994</v>
      </c>
      <c r="D6" s="40">
        <v>-58.2</v>
      </c>
      <c r="E6" s="40">
        <v>-131.5</v>
      </c>
      <c r="F6" s="40">
        <v>-64</v>
      </c>
      <c r="G6" s="40">
        <v>-37.9</v>
      </c>
      <c r="H6" s="40">
        <v>-30.6</v>
      </c>
      <c r="I6" s="40">
        <v>-88.7</v>
      </c>
      <c r="J6" s="40">
        <v>-67.400000000000006</v>
      </c>
      <c r="K6" s="40">
        <v>-90.2</v>
      </c>
      <c r="L6" s="40">
        <v>-58.4</v>
      </c>
      <c r="M6" s="40">
        <v>-37.799999999999997</v>
      </c>
      <c r="N6" s="10">
        <v>-54.4</v>
      </c>
    </row>
    <row r="7" spans="2:15" ht="15" thickBot="1" x14ac:dyDescent="0.4">
      <c r="B7" s="39" t="s">
        <v>66</v>
      </c>
      <c r="C7" s="40">
        <v>84.3</v>
      </c>
      <c r="D7" s="40">
        <v>88.3</v>
      </c>
      <c r="E7" s="40">
        <v>87.2</v>
      </c>
      <c r="F7" s="40">
        <v>126.2</v>
      </c>
      <c r="G7" s="40">
        <v>132.4</v>
      </c>
      <c r="H7" s="40">
        <v>147.69999999999999</v>
      </c>
      <c r="I7" s="40">
        <v>162.80000000000001</v>
      </c>
      <c r="J7" s="40">
        <v>155.6</v>
      </c>
      <c r="K7" s="40">
        <v>142.30000000000001</v>
      </c>
      <c r="L7" s="40">
        <v>111</v>
      </c>
      <c r="M7" s="40">
        <v>128</v>
      </c>
      <c r="N7" s="10">
        <v>144.19999999999999</v>
      </c>
    </row>
    <row r="8" spans="2:15" ht="15" thickBot="1" x14ac:dyDescent="0.4">
      <c r="B8" s="39" t="s">
        <v>67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21.6</v>
      </c>
      <c r="L8" s="40">
        <v>0</v>
      </c>
      <c r="M8" s="40" t="s">
        <v>89</v>
      </c>
      <c r="N8" s="10">
        <v>0</v>
      </c>
    </row>
    <row r="9" spans="2:15" ht="15" thickBot="1" x14ac:dyDescent="0.4">
      <c r="B9" s="39" t="s">
        <v>68</v>
      </c>
      <c r="C9" s="40">
        <v>474.9</v>
      </c>
      <c r="D9" s="40">
        <v>489</v>
      </c>
      <c r="E9" s="40">
        <v>522</v>
      </c>
      <c r="F9" s="40">
        <v>470.3</v>
      </c>
      <c r="G9" s="40">
        <v>556.1</v>
      </c>
      <c r="H9" s="40">
        <v>513.5</v>
      </c>
      <c r="I9" s="40">
        <v>545.4</v>
      </c>
      <c r="J9" s="40">
        <v>599.6</v>
      </c>
      <c r="K9" s="40">
        <v>631.20000000000005</v>
      </c>
      <c r="L9" s="40">
        <v>713.6</v>
      </c>
      <c r="M9" s="40">
        <v>864.4</v>
      </c>
      <c r="N9" s="10">
        <v>851.2</v>
      </c>
    </row>
    <row r="10" spans="2:15" ht="15" thickBot="1" x14ac:dyDescent="0.4">
      <c r="B10" s="39" t="s">
        <v>69</v>
      </c>
      <c r="C10" s="40">
        <v>-32.200000000000003</v>
      </c>
      <c r="D10" s="40">
        <v>-29</v>
      </c>
      <c r="E10" s="40">
        <v>-47.8</v>
      </c>
      <c r="F10" s="40">
        <v>-39</v>
      </c>
      <c r="G10" s="40">
        <v>-41</v>
      </c>
      <c r="H10" s="40">
        <v>-42.3</v>
      </c>
      <c r="I10" s="40">
        <v>-58</v>
      </c>
      <c r="J10" s="40">
        <v>-66.400000000000006</v>
      </c>
      <c r="K10" s="40">
        <v>-71.400000000000006</v>
      </c>
      <c r="L10" s="40">
        <v>-70.8</v>
      </c>
      <c r="M10" s="40">
        <v>-75.8</v>
      </c>
      <c r="N10" s="10">
        <v>-88.2</v>
      </c>
    </row>
    <row r="11" spans="2:15" ht="15" thickBot="1" x14ac:dyDescent="0.4">
      <c r="B11" s="39" t="s">
        <v>11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-495.2</v>
      </c>
      <c r="L11" s="40">
        <v>0</v>
      </c>
      <c r="M11" s="40" t="s">
        <v>89</v>
      </c>
      <c r="N11" s="10">
        <v>0</v>
      </c>
    </row>
    <row r="12" spans="2:15" ht="15" thickBot="1" x14ac:dyDescent="0.4">
      <c r="B12" s="39" t="s">
        <v>70</v>
      </c>
      <c r="C12" s="40">
        <v>-9.5</v>
      </c>
      <c r="D12" s="40">
        <f>19.6+16.5</f>
        <v>36.1</v>
      </c>
      <c r="E12" s="40">
        <f>30.8-3.9+28.5</f>
        <v>55.400000000000006</v>
      </c>
      <c r="F12" s="40">
        <v>12.1</v>
      </c>
      <c r="G12" s="40">
        <v>23.5</v>
      </c>
      <c r="H12" s="40">
        <v>24.2</v>
      </c>
      <c r="I12" s="40">
        <v>26.3</v>
      </c>
      <c r="J12" s="40">
        <v>6.8</v>
      </c>
      <c r="K12" s="40">
        <v>18.600000000000001</v>
      </c>
      <c r="L12" s="40">
        <v>34.299999999999997</v>
      </c>
      <c r="M12" s="40">
        <v>63.6</v>
      </c>
      <c r="N12" s="10">
        <v>43.2</v>
      </c>
    </row>
    <row r="13" spans="2:15" ht="15" thickBot="1" x14ac:dyDescent="0.4">
      <c r="B13" s="12" t="s">
        <v>71</v>
      </c>
      <c r="C13" s="38">
        <f t="shared" ref="C13:E13" si="0">+SUM(C4:C12)</f>
        <v>923.39999999999986</v>
      </c>
      <c r="D13" s="38">
        <f t="shared" si="0"/>
        <v>1094.8</v>
      </c>
      <c r="E13" s="38">
        <f t="shared" si="0"/>
        <v>1024.7</v>
      </c>
      <c r="F13" s="38">
        <f>+SUM(F4:F12)</f>
        <v>1152.7</v>
      </c>
      <c r="G13" s="38">
        <v>1254</v>
      </c>
      <c r="H13" s="38">
        <v>1290.2</v>
      </c>
      <c r="I13" s="38">
        <v>1315.4</v>
      </c>
      <c r="J13" s="38">
        <v>1387.1</v>
      </c>
      <c r="K13" s="38">
        <v>1298.0999999999999</v>
      </c>
      <c r="L13" s="38">
        <v>1197</v>
      </c>
      <c r="M13" s="38">
        <f>+SUM(M4:M12)</f>
        <v>1187.2</v>
      </c>
      <c r="N13" s="7">
        <f>+SUM(N4:N12)</f>
        <v>1095.5</v>
      </c>
    </row>
    <row r="14" spans="2:15" ht="15" thickBot="1" x14ac:dyDescent="0.4">
      <c r="B14" s="39" t="s">
        <v>72</v>
      </c>
      <c r="C14" s="40">
        <v>113.7</v>
      </c>
      <c r="D14" s="40">
        <v>-18.600000000000001</v>
      </c>
      <c r="E14" s="40">
        <v>82.4</v>
      </c>
      <c r="F14" s="40">
        <v>-72.8</v>
      </c>
      <c r="G14" s="40">
        <v>-20.6</v>
      </c>
      <c r="H14" s="40">
        <v>-141.69999999999999</v>
      </c>
      <c r="I14" s="40">
        <v>-75.900000000000006</v>
      </c>
      <c r="J14" s="40">
        <v>63.5</v>
      </c>
      <c r="K14" s="40">
        <v>-24</v>
      </c>
      <c r="L14" s="40">
        <v>54.2</v>
      </c>
      <c r="M14" s="40">
        <v>4.0999999999999996</v>
      </c>
      <c r="N14" s="10">
        <v>38.6</v>
      </c>
    </row>
    <row r="15" spans="2:15" ht="15" thickBot="1" x14ac:dyDescent="0.4">
      <c r="B15" s="12" t="s">
        <v>73</v>
      </c>
      <c r="C15" s="38">
        <f t="shared" ref="C15:E15" si="1">+C13+C14</f>
        <v>1037.0999999999999</v>
      </c>
      <c r="D15" s="38">
        <f t="shared" si="1"/>
        <v>1076.2</v>
      </c>
      <c r="E15" s="38">
        <f t="shared" si="1"/>
        <v>1107.1000000000001</v>
      </c>
      <c r="F15" s="38">
        <f>+F13+F14</f>
        <v>1079.9000000000001</v>
      </c>
      <c r="G15" s="38">
        <v>1233.4000000000001</v>
      </c>
      <c r="H15" s="38">
        <v>1148.5</v>
      </c>
      <c r="I15" s="38">
        <v>1239.5</v>
      </c>
      <c r="J15" s="38">
        <v>1450.6</v>
      </c>
      <c r="K15" s="38">
        <v>1274.0999999999999</v>
      </c>
      <c r="L15" s="38">
        <v>1251.2</v>
      </c>
      <c r="M15" s="38">
        <f>+M13+M14</f>
        <v>1191.3</v>
      </c>
      <c r="N15" s="7">
        <f>N13+N14</f>
        <v>1134.0999999999999</v>
      </c>
      <c r="O15" s="45"/>
    </row>
    <row r="16" spans="2:15" ht="15" thickBot="1" x14ac:dyDescent="0.4">
      <c r="B16" s="39" t="s">
        <v>74</v>
      </c>
      <c r="C16" s="40">
        <v>-10.7</v>
      </c>
      <c r="D16" s="40">
        <v>-12.2</v>
      </c>
      <c r="E16" s="40">
        <v>2.1</v>
      </c>
      <c r="F16" s="40">
        <v>-3</v>
      </c>
      <c r="G16" s="40">
        <v>-1.6</v>
      </c>
      <c r="H16" s="40">
        <v>-5.5</v>
      </c>
      <c r="I16" s="40">
        <v>-129.9</v>
      </c>
      <c r="J16" s="40">
        <v>-36.5</v>
      </c>
      <c r="K16" s="40">
        <v>-42.6</v>
      </c>
      <c r="L16" s="40">
        <v>-35.1</v>
      </c>
      <c r="M16" s="40">
        <v>-37.4</v>
      </c>
      <c r="N16" s="10">
        <v>-26.2</v>
      </c>
    </row>
    <row r="17" spans="2:14" ht="20.5" thickBot="1" x14ac:dyDescent="0.4">
      <c r="B17" s="39" t="s">
        <v>75</v>
      </c>
      <c r="C17" s="40">
        <v>-741</v>
      </c>
      <c r="D17" s="40">
        <v>-761.2</v>
      </c>
      <c r="E17" s="40">
        <v>-804.5</v>
      </c>
      <c r="F17" s="40">
        <v>-834.5</v>
      </c>
      <c r="G17" s="40">
        <v>-634</v>
      </c>
      <c r="H17" s="40">
        <v>-377.5</v>
      </c>
      <c r="I17" s="40">
        <v>-324.2</v>
      </c>
      <c r="J17" s="40">
        <v>-524</v>
      </c>
      <c r="K17" s="40">
        <v>-577.4</v>
      </c>
      <c r="L17" s="40">
        <v>-446.1</v>
      </c>
      <c r="M17" s="40">
        <v>-290.8</v>
      </c>
      <c r="N17" s="10">
        <v>-279.10000000000002</v>
      </c>
    </row>
    <row r="18" spans="2:14" ht="20.5" thickBot="1" x14ac:dyDescent="0.4">
      <c r="B18" s="39" t="s">
        <v>76</v>
      </c>
      <c r="C18" s="40">
        <v>0</v>
      </c>
      <c r="D18" s="40">
        <v>66.5</v>
      </c>
      <c r="E18" s="40">
        <v>0</v>
      </c>
      <c r="F18" s="40">
        <v>-9.3000000000000007</v>
      </c>
      <c r="G18" s="40">
        <v>0</v>
      </c>
      <c r="H18" s="40">
        <v>0</v>
      </c>
      <c r="I18" s="40">
        <v>0</v>
      </c>
      <c r="J18" s="40">
        <v>0</v>
      </c>
      <c r="K18" s="40">
        <v>-725.5</v>
      </c>
      <c r="L18" s="40">
        <v>0</v>
      </c>
      <c r="M18" s="40" t="s">
        <v>101</v>
      </c>
      <c r="N18" s="10">
        <v>0</v>
      </c>
    </row>
    <row r="19" spans="2:14" ht="15" thickBot="1" x14ac:dyDescent="0.4">
      <c r="B19" s="39" t="s">
        <v>77</v>
      </c>
      <c r="C19" s="40">
        <v>7.2</v>
      </c>
      <c r="D19" s="40">
        <v>3.5</v>
      </c>
      <c r="E19" s="40">
        <v>4.2</v>
      </c>
      <c r="F19" s="40">
        <v>6.4</v>
      </c>
      <c r="G19" s="40">
        <v>3.2</v>
      </c>
      <c r="H19" s="40">
        <v>0.2</v>
      </c>
      <c r="I19" s="40">
        <v>1.3</v>
      </c>
      <c r="J19" s="40">
        <v>0</v>
      </c>
      <c r="K19" s="41">
        <v>0</v>
      </c>
      <c r="L19" s="41">
        <v>1.1000000000000001</v>
      </c>
      <c r="M19" s="41">
        <v>11.6</v>
      </c>
      <c r="N19" s="41">
        <v>0</v>
      </c>
    </row>
    <row r="20" spans="2:14" ht="15" thickBot="1" x14ac:dyDescent="0.4">
      <c r="B20" s="39" t="s">
        <v>78</v>
      </c>
      <c r="C20" s="40">
        <f>-22.4-1.8</f>
        <v>-24.2</v>
      </c>
      <c r="D20" s="40">
        <f>-28.5-5.7</f>
        <v>-34.200000000000003</v>
      </c>
      <c r="E20" s="40">
        <f>-0.7-27</f>
        <v>-27.7</v>
      </c>
      <c r="F20" s="40">
        <v>-7.3</v>
      </c>
      <c r="G20" s="40">
        <v>-68.099999999999994</v>
      </c>
      <c r="H20" s="40">
        <v>0</v>
      </c>
      <c r="I20" s="40">
        <v>-18.3</v>
      </c>
      <c r="J20" s="40">
        <v>0</v>
      </c>
      <c r="K20" s="40">
        <v>-36.700000000000003</v>
      </c>
      <c r="L20" s="40">
        <v>-8.6999999999999993</v>
      </c>
      <c r="M20" s="40">
        <v>-1.2</v>
      </c>
      <c r="N20" s="10">
        <v>0</v>
      </c>
    </row>
    <row r="21" spans="2:14" ht="15" thickBot="1" x14ac:dyDescent="0.4">
      <c r="B21" s="39" t="s">
        <v>79</v>
      </c>
      <c r="C21" s="40">
        <f>97.6+73.9-2.7</f>
        <v>168.8</v>
      </c>
      <c r="D21" s="40">
        <f>-15.9-0.2</f>
        <v>-16.100000000000001</v>
      </c>
      <c r="E21" s="40">
        <f>-74.2-12.3</f>
        <v>-86.5</v>
      </c>
      <c r="F21" s="40">
        <v>-2.6</v>
      </c>
      <c r="G21" s="40">
        <v>2.8</v>
      </c>
      <c r="H21" s="40">
        <v>-39.5</v>
      </c>
      <c r="I21" s="40">
        <v>-30</v>
      </c>
      <c r="J21" s="40">
        <v>-0.1</v>
      </c>
      <c r="K21" s="40">
        <v>0.5</v>
      </c>
      <c r="L21" s="40">
        <v>-1.6</v>
      </c>
      <c r="M21" s="40">
        <v>-3</v>
      </c>
      <c r="N21" s="10">
        <v>-2.5</v>
      </c>
    </row>
    <row r="22" spans="2:14" ht="15" thickBot="1" x14ac:dyDescent="0.4">
      <c r="B22" s="12" t="s">
        <v>80</v>
      </c>
      <c r="C22" s="38">
        <f t="shared" ref="C22:E22" si="2">+SUM(C16:C21)</f>
        <v>-599.90000000000009</v>
      </c>
      <c r="D22" s="38">
        <f t="shared" si="2"/>
        <v>-753.70000000000016</v>
      </c>
      <c r="E22" s="38">
        <f t="shared" si="2"/>
        <v>-912.4</v>
      </c>
      <c r="F22" s="38">
        <f>+SUM(F16:F21)</f>
        <v>-850.3</v>
      </c>
      <c r="G22" s="38">
        <v>-697.7</v>
      </c>
      <c r="H22" s="38">
        <v>-422.3</v>
      </c>
      <c r="I22" s="38">
        <v>-501.1</v>
      </c>
      <c r="J22" s="38">
        <v>-560.6</v>
      </c>
      <c r="K22" s="38">
        <v>-1381.7</v>
      </c>
      <c r="L22" s="38">
        <v>-490.4</v>
      </c>
      <c r="M22" s="38">
        <f>+SUM(M16:M21)</f>
        <v>-320.79999999999995</v>
      </c>
      <c r="N22" s="7">
        <f>+SUM(N16:N21)</f>
        <v>-307.8</v>
      </c>
    </row>
    <row r="23" spans="2:14" ht="15" thickBot="1" x14ac:dyDescent="0.4">
      <c r="B23" s="12" t="s">
        <v>81</v>
      </c>
      <c r="C23" s="38">
        <f t="shared" ref="C23:E23" si="3">+C22+C15</f>
        <v>437.19999999999982</v>
      </c>
      <c r="D23" s="38">
        <f t="shared" si="3"/>
        <v>322.49999999999989</v>
      </c>
      <c r="E23" s="38">
        <f t="shared" si="3"/>
        <v>194.70000000000016</v>
      </c>
      <c r="F23" s="38">
        <f>+F22+F15</f>
        <v>229.60000000000014</v>
      </c>
      <c r="G23" s="38">
        <v>535.70000000000005</v>
      </c>
      <c r="H23" s="38">
        <v>726.2</v>
      </c>
      <c r="I23" s="38">
        <v>738.4</v>
      </c>
      <c r="J23" s="38">
        <v>890</v>
      </c>
      <c r="K23" s="38">
        <v>-107.6</v>
      </c>
      <c r="L23" s="38">
        <v>760.8</v>
      </c>
      <c r="M23" s="38">
        <f>+M22+M15</f>
        <v>870.5</v>
      </c>
      <c r="N23" s="7">
        <f>+N22+N15</f>
        <v>826.3</v>
      </c>
    </row>
    <row r="24" spans="2:14" ht="15" thickBot="1" x14ac:dyDescent="0.4">
      <c r="B24" s="39" t="s">
        <v>82</v>
      </c>
      <c r="C24" s="40">
        <v>449.4</v>
      </c>
      <c r="D24" s="40">
        <v>800.7</v>
      </c>
      <c r="E24" s="40">
        <v>810.6</v>
      </c>
      <c r="F24" s="40">
        <v>926.9</v>
      </c>
      <c r="G24" s="40">
        <v>790.6</v>
      </c>
      <c r="H24" s="40">
        <v>1769.5</v>
      </c>
      <c r="I24" s="40">
        <v>707.9</v>
      </c>
      <c r="J24" s="40" t="s">
        <v>83</v>
      </c>
      <c r="K24" s="40">
        <v>275.5</v>
      </c>
      <c r="L24" s="40">
        <v>34.5</v>
      </c>
      <c r="M24" s="40">
        <v>893</v>
      </c>
      <c r="N24" s="10">
        <v>496.7</v>
      </c>
    </row>
    <row r="25" spans="2:14" ht="15" thickBot="1" x14ac:dyDescent="0.4">
      <c r="B25" s="39" t="s">
        <v>84</v>
      </c>
      <c r="C25" s="40">
        <v>0</v>
      </c>
      <c r="D25" s="40">
        <v>-857.5</v>
      </c>
      <c r="E25" s="40">
        <v>-651.1</v>
      </c>
      <c r="F25" s="40">
        <v>-847.8</v>
      </c>
      <c r="G25" s="40">
        <v>-784.6</v>
      </c>
      <c r="H25" s="40">
        <v>-1587.1</v>
      </c>
      <c r="I25" s="40">
        <v>-808.6</v>
      </c>
      <c r="J25" s="40">
        <v>-274.8</v>
      </c>
      <c r="K25" s="40">
        <v>-1582.4</v>
      </c>
      <c r="L25" s="40">
        <v>-287.5</v>
      </c>
      <c r="M25" s="40">
        <v>-541.70000000000005</v>
      </c>
      <c r="N25" s="10">
        <v>-483.6</v>
      </c>
    </row>
    <row r="26" spans="2:14" ht="15" thickBot="1" x14ac:dyDescent="0.4">
      <c r="B26" s="39" t="s">
        <v>103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1274.7</v>
      </c>
      <c r="L26" s="40">
        <v>-2.1</v>
      </c>
      <c r="M26" s="40">
        <v>0</v>
      </c>
      <c r="N26" s="10">
        <v>0</v>
      </c>
    </row>
    <row r="27" spans="2:14" ht="15" thickBot="1" x14ac:dyDescent="0.4">
      <c r="B27" s="39" t="s">
        <v>104</v>
      </c>
      <c r="C27" s="40"/>
      <c r="D27" s="40"/>
      <c r="E27" s="40"/>
      <c r="F27" s="40"/>
      <c r="G27" s="40"/>
      <c r="H27" s="40"/>
      <c r="I27" s="40"/>
      <c r="J27" s="40"/>
      <c r="K27" s="40"/>
      <c r="L27" s="40">
        <v>-24.7</v>
      </c>
      <c r="M27" s="40">
        <v>-65.625</v>
      </c>
      <c r="N27" s="10">
        <v>-65.599999999999994</v>
      </c>
    </row>
    <row r="28" spans="2:14" ht="15" thickBot="1" x14ac:dyDescent="0.4">
      <c r="B28" s="39" t="s">
        <v>85</v>
      </c>
      <c r="C28" s="40">
        <v>-84.3</v>
      </c>
      <c r="D28" s="40">
        <v>-88.3</v>
      </c>
      <c r="E28" s="40">
        <v>-87.2</v>
      </c>
      <c r="F28" s="40">
        <v>-178.1</v>
      </c>
      <c r="G28" s="40">
        <v>-194.5</v>
      </c>
      <c r="H28" s="40">
        <v>-180.3</v>
      </c>
      <c r="I28" s="40">
        <v>-188.5</v>
      </c>
      <c r="J28" s="40">
        <v>-180.7</v>
      </c>
      <c r="K28" s="40">
        <v>-188.5</v>
      </c>
      <c r="L28" s="40">
        <v>-158.30000000000001</v>
      </c>
      <c r="M28" s="40">
        <v>-152.27500000000001</v>
      </c>
      <c r="N28" s="10">
        <v>-153.69999999999999</v>
      </c>
    </row>
    <row r="29" spans="2:14" ht="20.5" thickBot="1" x14ac:dyDescent="0.4">
      <c r="B29" s="39" t="s">
        <v>86</v>
      </c>
      <c r="C29" s="40">
        <v>-238.9</v>
      </c>
      <c r="D29" s="40">
        <v>-258.5</v>
      </c>
      <c r="E29" s="40">
        <v>-287.5</v>
      </c>
      <c r="F29" s="40">
        <v>-317</v>
      </c>
      <c r="G29" s="40">
        <v>-351</v>
      </c>
      <c r="H29" s="40">
        <v>-390.2</v>
      </c>
      <c r="I29" s="40">
        <v>-433.1</v>
      </c>
      <c r="J29" s="40">
        <v>-477.2</v>
      </c>
      <c r="K29" s="40">
        <v>-527.5</v>
      </c>
      <c r="L29" s="40">
        <v>-608.29999999999995</v>
      </c>
      <c r="M29" s="40">
        <v>-362.9</v>
      </c>
      <c r="N29" s="10">
        <v>-363.9</v>
      </c>
    </row>
    <row r="30" spans="2:14" ht="15" thickBot="1" x14ac:dyDescent="0.4">
      <c r="B30" s="39" t="s">
        <v>87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39.299999999999997</v>
      </c>
      <c r="K30" s="40">
        <v>12.5</v>
      </c>
      <c r="L30" s="40">
        <v>1.9</v>
      </c>
      <c r="M30" s="40">
        <v>0</v>
      </c>
      <c r="N30" s="10"/>
    </row>
    <row r="31" spans="2:14" ht="15" thickBot="1" x14ac:dyDescent="0.4">
      <c r="B31" s="39" t="s">
        <v>88</v>
      </c>
      <c r="C31" s="40">
        <v>0</v>
      </c>
      <c r="D31" s="40">
        <v>0</v>
      </c>
      <c r="E31" s="40">
        <v>0</v>
      </c>
      <c r="F31" s="40">
        <v>0</v>
      </c>
      <c r="G31" s="40">
        <v>86.7</v>
      </c>
      <c r="H31" s="40">
        <v>0</v>
      </c>
      <c r="I31" s="40">
        <v>0</v>
      </c>
      <c r="J31" s="40">
        <v>218.8</v>
      </c>
      <c r="K31" s="40">
        <v>882.2</v>
      </c>
      <c r="L31" s="40" t="s">
        <v>89</v>
      </c>
      <c r="M31" s="40" t="s">
        <v>89</v>
      </c>
      <c r="N31" s="10"/>
    </row>
    <row r="32" spans="2:14" ht="15" thickBot="1" x14ac:dyDescent="0.4">
      <c r="B32" s="39" t="s">
        <v>90</v>
      </c>
      <c r="C32" s="40">
        <v>-330.1</v>
      </c>
      <c r="D32" s="40">
        <v>8.1999999999999993</v>
      </c>
      <c r="E32" s="40">
        <v>43.3</v>
      </c>
      <c r="F32" s="40">
        <v>0</v>
      </c>
      <c r="G32" s="40">
        <v>-86.7</v>
      </c>
      <c r="H32" s="40">
        <v>-22.9</v>
      </c>
      <c r="I32" s="40">
        <v>-121.5</v>
      </c>
      <c r="J32" s="40">
        <v>-192.8</v>
      </c>
      <c r="K32" s="40">
        <v>-197.6</v>
      </c>
      <c r="L32" s="40">
        <v>-51.3</v>
      </c>
      <c r="M32" s="40">
        <v>-15.9</v>
      </c>
      <c r="N32" s="10">
        <v>-50.1</v>
      </c>
    </row>
    <row r="33" spans="2:14" ht="15" thickBot="1" x14ac:dyDescent="0.4">
      <c r="B33" s="39" t="s">
        <v>91</v>
      </c>
      <c r="C33" s="40">
        <v>0</v>
      </c>
      <c r="D33" s="40">
        <v>0</v>
      </c>
      <c r="E33" s="40">
        <v>0</v>
      </c>
      <c r="F33" s="40">
        <v>29.9</v>
      </c>
      <c r="G33" s="40">
        <v>44.1</v>
      </c>
      <c r="H33" s="40">
        <v>44.7</v>
      </c>
      <c r="I33" s="40">
        <v>92.4</v>
      </c>
      <c r="J33" s="40">
        <v>116.7</v>
      </c>
      <c r="K33" s="40">
        <v>100.8</v>
      </c>
      <c r="L33" s="40">
        <v>40.5</v>
      </c>
      <c r="M33" s="40">
        <v>28.8</v>
      </c>
      <c r="N33" s="10">
        <v>56.5</v>
      </c>
    </row>
    <row r="34" spans="2:14" ht="15" thickBot="1" x14ac:dyDescent="0.4">
      <c r="B34" s="39" t="s">
        <v>102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>
        <v>-9.5</v>
      </c>
      <c r="N34" s="10">
        <v>-13.4</v>
      </c>
    </row>
    <row r="35" spans="2:14" ht="15" thickBot="1" x14ac:dyDescent="0.4">
      <c r="B35" s="39" t="s">
        <v>92</v>
      </c>
      <c r="C35" s="40">
        <v>-1.4</v>
      </c>
      <c r="D35" s="40">
        <v>0</v>
      </c>
      <c r="E35" s="40">
        <v>-0.6</v>
      </c>
      <c r="F35" s="40">
        <v>58.9</v>
      </c>
      <c r="G35" s="40">
        <v>-5.6</v>
      </c>
      <c r="H35" s="40">
        <v>-5.6</v>
      </c>
      <c r="I35" s="40">
        <v>-5.6</v>
      </c>
      <c r="J35" s="40">
        <v>-7.6</v>
      </c>
      <c r="K35" s="40">
        <v>-4.5999999999999996</v>
      </c>
      <c r="L35" s="40">
        <v>-7.2</v>
      </c>
      <c r="M35" s="40">
        <v>-5.7</v>
      </c>
      <c r="N35" s="40">
        <v>-0.3</v>
      </c>
    </row>
    <row r="36" spans="2:14" ht="15" thickBot="1" x14ac:dyDescent="0.4">
      <c r="B36" s="12" t="s">
        <v>93</v>
      </c>
      <c r="C36" s="38">
        <f>+SUM(C24:C34)</f>
        <v>-203.90000000000006</v>
      </c>
      <c r="D36" s="38">
        <f>+SUM(D24:D34)</f>
        <v>-395.4</v>
      </c>
      <c r="E36" s="38">
        <f>+SUM(E24:E34)</f>
        <v>-171.89999999999998</v>
      </c>
      <c r="F36" s="38">
        <f>+SUM(F24:F34)</f>
        <v>-386.1</v>
      </c>
      <c r="G36" s="38">
        <v>-501</v>
      </c>
      <c r="H36" s="38">
        <v>-371.9</v>
      </c>
      <c r="I36" s="38">
        <v>-757</v>
      </c>
      <c r="J36" s="38">
        <v>-758.3</v>
      </c>
      <c r="K36" s="38">
        <v>45.1</v>
      </c>
      <c r="L36" s="38">
        <f>+SUM(L24:L34)</f>
        <v>-1055.3</v>
      </c>
      <c r="M36" s="88">
        <f>+SUM(M24:M35)</f>
        <v>-231.8</v>
      </c>
      <c r="N36" s="89">
        <f>+SUM(N24:N35)</f>
        <v>-577.4</v>
      </c>
    </row>
    <row r="37" spans="2:14" ht="15" thickBot="1" x14ac:dyDescent="0.4">
      <c r="B37" s="12" t="s">
        <v>94</v>
      </c>
      <c r="C37" s="38">
        <f t="shared" ref="C37:J37" si="4">+C36+C23</f>
        <v>233.29999999999976</v>
      </c>
      <c r="D37" s="38">
        <f t="shared" si="4"/>
        <v>-72.900000000000091</v>
      </c>
      <c r="E37" s="38">
        <f t="shared" si="4"/>
        <v>22.800000000000182</v>
      </c>
      <c r="F37" s="38">
        <f t="shared" si="4"/>
        <v>-156.49999999999989</v>
      </c>
      <c r="G37" s="38">
        <f t="shared" si="4"/>
        <v>34.700000000000045</v>
      </c>
      <c r="H37" s="38">
        <f t="shared" si="4"/>
        <v>354.30000000000007</v>
      </c>
      <c r="I37" s="38">
        <f t="shared" si="4"/>
        <v>-18.600000000000023</v>
      </c>
      <c r="J37" s="38">
        <f t="shared" si="4"/>
        <v>131.70000000000005</v>
      </c>
      <c r="K37" s="38">
        <v>-62.5</v>
      </c>
      <c r="L37" s="38">
        <v>-301.7</v>
      </c>
      <c r="M37" s="88">
        <f>+M36+M23</f>
        <v>638.70000000000005</v>
      </c>
      <c r="N37" s="89">
        <f>+N36+N23</f>
        <v>248.89999999999998</v>
      </c>
    </row>
    <row r="38" spans="2:14" ht="15" thickBot="1" x14ac:dyDescent="0.4">
      <c r="B38" s="39" t="s">
        <v>95</v>
      </c>
      <c r="C38" s="40">
        <v>6.5</v>
      </c>
      <c r="D38" s="40">
        <v>-76</v>
      </c>
      <c r="E38" s="40">
        <v>14.9</v>
      </c>
      <c r="F38" s="40">
        <v>-8.1</v>
      </c>
      <c r="G38" s="40">
        <v>-12.7</v>
      </c>
      <c r="H38" s="40">
        <v>-50.1</v>
      </c>
      <c r="I38" s="40">
        <v>-1.1000000000000001</v>
      </c>
      <c r="J38" s="40">
        <v>-16.5</v>
      </c>
      <c r="K38" s="40">
        <v>10.3</v>
      </c>
      <c r="L38" s="40">
        <v>-16.2</v>
      </c>
      <c r="M38" s="86">
        <v>0.8</v>
      </c>
      <c r="N38" s="87">
        <v>-2.7</v>
      </c>
    </row>
    <row r="39" spans="2:14" ht="15" thickBot="1" x14ac:dyDescent="0.4">
      <c r="B39" s="12" t="s">
        <v>96</v>
      </c>
      <c r="C39" s="38">
        <v>197.1</v>
      </c>
      <c r="D39" s="38">
        <v>435.5</v>
      </c>
      <c r="E39" s="38">
        <v>286.60000000000002</v>
      </c>
      <c r="F39" s="38">
        <v>323.7</v>
      </c>
      <c r="G39" s="38">
        <v>218</v>
      </c>
      <c r="H39" s="38">
        <v>240</v>
      </c>
      <c r="I39" s="38">
        <v>544.20000000000005</v>
      </c>
      <c r="J39" s="38">
        <v>524.5</v>
      </c>
      <c r="K39" s="38">
        <v>639.70000000000005</v>
      </c>
      <c r="L39" s="38">
        <v>587.5</v>
      </c>
      <c r="M39" s="88">
        <f>+L41</f>
        <v>269.60000000000002</v>
      </c>
      <c r="N39" s="89">
        <f>+M41</f>
        <v>909.1</v>
      </c>
    </row>
    <row r="40" spans="2:14" ht="15" thickBot="1" x14ac:dyDescent="0.4">
      <c r="B40" s="39" t="s">
        <v>97</v>
      </c>
      <c r="C40" s="40">
        <f t="shared" ref="C40:E40" si="5">+C38+C37</f>
        <v>239.79999999999976</v>
      </c>
      <c r="D40" s="40">
        <f t="shared" si="5"/>
        <v>-148.90000000000009</v>
      </c>
      <c r="E40" s="40">
        <f t="shared" si="5"/>
        <v>37.70000000000018</v>
      </c>
      <c r="F40" s="40">
        <f>+F38+F37</f>
        <v>-164.59999999999988</v>
      </c>
      <c r="G40" s="40">
        <v>22</v>
      </c>
      <c r="H40" s="40">
        <v>304.2</v>
      </c>
      <c r="I40" s="40">
        <v>-19.7</v>
      </c>
      <c r="J40" s="40">
        <v>115.2</v>
      </c>
      <c r="K40" s="40">
        <v>-52.2</v>
      </c>
      <c r="L40" s="40">
        <v>-317.89999999999998</v>
      </c>
      <c r="M40" s="86">
        <f>+M37+M38</f>
        <v>639.5</v>
      </c>
      <c r="N40" s="87">
        <f>+N37+N38</f>
        <v>246.2</v>
      </c>
    </row>
    <row r="41" spans="2:14" ht="15" thickBot="1" x14ac:dyDescent="0.4">
      <c r="B41" s="42" t="s">
        <v>98</v>
      </c>
      <c r="C41" s="43">
        <f t="shared" ref="C41:E41" si="6">+C39+C40</f>
        <v>436.89999999999975</v>
      </c>
      <c r="D41" s="43">
        <f t="shared" si="6"/>
        <v>286.59999999999991</v>
      </c>
      <c r="E41" s="43">
        <f t="shared" si="6"/>
        <v>324.30000000000018</v>
      </c>
      <c r="F41" s="43">
        <f>+F39+F40</f>
        <v>159.10000000000011</v>
      </c>
      <c r="G41" s="43">
        <v>240</v>
      </c>
      <c r="H41" s="43">
        <v>544.20000000000005</v>
      </c>
      <c r="I41" s="43">
        <v>524.5</v>
      </c>
      <c r="J41" s="43">
        <v>639.70000000000005</v>
      </c>
      <c r="K41" s="43">
        <v>587.5</v>
      </c>
      <c r="L41" s="43">
        <v>269.60000000000002</v>
      </c>
      <c r="M41" s="90">
        <f>+M39+M40</f>
        <v>909.1</v>
      </c>
      <c r="N41" s="91">
        <f>+N39+N40</f>
        <v>1155.3</v>
      </c>
    </row>
    <row r="42" spans="2:14" ht="15" thickTop="1" x14ac:dyDescent="0.35"/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AI31"/>
  <sheetViews>
    <sheetView zoomScale="120" zoomScaleNormal="120" workbookViewId="0">
      <pane xSplit="1" ySplit="4" topLeftCell="Q5" activePane="bottomRight" state="frozen"/>
      <selection pane="topRight" activeCell="B1" sqref="B1"/>
      <selection pane="bottomLeft" activeCell="A5" sqref="A5"/>
      <selection pane="bottomRight" sqref="A1:AI30"/>
    </sheetView>
  </sheetViews>
  <sheetFormatPr defaultColWidth="8.81640625" defaultRowHeight="14.5" x14ac:dyDescent="0.35"/>
  <cols>
    <col min="1" max="1" width="20.54296875" style="46" customWidth="1"/>
    <col min="2" max="5" width="7.54296875" style="46" customWidth="1"/>
    <col min="6" max="6" width="1.36328125" style="46" customWidth="1"/>
    <col min="7" max="7" width="7.54296875" style="46" customWidth="1"/>
    <col min="8" max="8" width="1.36328125" style="46" customWidth="1"/>
    <col min="9" max="12" width="7.54296875" style="46" customWidth="1"/>
    <col min="13" max="13" width="1.36328125" style="46" customWidth="1"/>
    <col min="14" max="14" width="7.54296875" style="46" customWidth="1"/>
    <col min="15" max="15" width="1.36328125" style="46" customWidth="1"/>
    <col min="16" max="19" width="7.54296875" style="46" customWidth="1"/>
    <col min="20" max="20" width="1.36328125" style="46" customWidth="1"/>
    <col min="21" max="21" width="7.54296875" style="36" customWidth="1"/>
    <col min="22" max="22" width="1.36328125" style="46" customWidth="1"/>
    <col min="23" max="26" width="7.54296875" style="46" customWidth="1"/>
    <col min="27" max="27" width="1.36328125" style="46" customWidth="1"/>
    <col min="28" max="28" width="7.54296875" style="46" customWidth="1"/>
    <col min="29" max="29" width="1.36328125" style="46" customWidth="1"/>
    <col min="30" max="33" width="7.54296875" style="46" customWidth="1"/>
    <col min="34" max="34" width="1.36328125" style="46" customWidth="1"/>
    <col min="35" max="35" width="7.54296875" style="46" customWidth="1"/>
    <col min="36" max="36" width="1.36328125" style="46" customWidth="1"/>
    <col min="37" max="16384" width="8.81640625" style="46"/>
  </cols>
  <sheetData>
    <row r="1" spans="1:35" x14ac:dyDescent="0.35">
      <c r="A1" s="92" t="s">
        <v>134</v>
      </c>
      <c r="B1" s="92"/>
      <c r="C1" s="92"/>
      <c r="D1" s="92"/>
      <c r="E1" s="92"/>
    </row>
    <row r="2" spans="1:35" ht="15" thickBot="1" x14ac:dyDescent="0.4"/>
    <row r="3" spans="1:35" ht="21" customHeight="1" thickBot="1" x14ac:dyDescent="0.4">
      <c r="A3" s="47" t="s">
        <v>105</v>
      </c>
      <c r="B3" s="54" t="s">
        <v>129</v>
      </c>
      <c r="C3" s="54" t="s">
        <v>130</v>
      </c>
      <c r="D3" s="54" t="s">
        <v>131</v>
      </c>
      <c r="E3" s="55" t="s">
        <v>132</v>
      </c>
      <c r="G3" s="56">
        <v>2016</v>
      </c>
      <c r="I3" s="54" t="s">
        <v>106</v>
      </c>
      <c r="J3" s="54" t="s">
        <v>107</v>
      </c>
      <c r="K3" s="54" t="s">
        <v>108</v>
      </c>
      <c r="L3" s="55" t="s">
        <v>109</v>
      </c>
      <c r="N3" s="56">
        <v>2017</v>
      </c>
      <c r="P3" s="54" t="s">
        <v>110</v>
      </c>
      <c r="Q3" s="54" t="s">
        <v>111</v>
      </c>
      <c r="R3" s="54" t="s">
        <v>112</v>
      </c>
      <c r="S3" s="55" t="s">
        <v>113</v>
      </c>
      <c r="U3" s="56">
        <v>2018</v>
      </c>
      <c r="W3" s="54" t="s">
        <v>127</v>
      </c>
      <c r="X3" s="54" t="s">
        <v>128</v>
      </c>
      <c r="Y3" s="54" t="s">
        <v>133</v>
      </c>
      <c r="Z3" s="55" t="s">
        <v>135</v>
      </c>
      <c r="AB3" s="56">
        <v>2019</v>
      </c>
      <c r="AD3" s="54" t="s">
        <v>138</v>
      </c>
      <c r="AE3" s="54" t="s">
        <v>139</v>
      </c>
      <c r="AF3" s="54" t="s">
        <v>140</v>
      </c>
      <c r="AG3" s="55" t="s">
        <v>141</v>
      </c>
      <c r="AI3" s="56">
        <v>2020</v>
      </c>
    </row>
    <row r="4" spans="1:35" ht="21" customHeight="1" thickBot="1" x14ac:dyDescent="0.4">
      <c r="A4" s="48" t="s">
        <v>114</v>
      </c>
      <c r="B4" s="77">
        <v>1.1661999999999999</v>
      </c>
      <c r="C4" s="77">
        <v>1.1661999999999999</v>
      </c>
      <c r="D4" s="77">
        <v>1.1661999999999999</v>
      </c>
      <c r="E4" s="77">
        <v>1.1661999999999999</v>
      </c>
      <c r="F4" s="75"/>
      <c r="G4" s="76">
        <v>1.1661999999999999</v>
      </c>
      <c r="H4" s="75"/>
      <c r="I4" s="77">
        <v>1.1661999999999999</v>
      </c>
      <c r="J4" s="77">
        <v>1.1661999999999999</v>
      </c>
      <c r="K4" s="77">
        <v>1.1661999999999999</v>
      </c>
      <c r="L4" s="77">
        <v>1.1661999999999999</v>
      </c>
      <c r="M4" s="75"/>
      <c r="N4" s="76">
        <v>1.1661999999999999</v>
      </c>
      <c r="O4" s="75"/>
      <c r="P4" s="77">
        <v>1.1661999999999999</v>
      </c>
      <c r="Q4" s="77">
        <v>1.1661999999999999</v>
      </c>
      <c r="R4" s="77">
        <v>1.1661999999999999</v>
      </c>
      <c r="S4" s="77">
        <v>1.1661999999999999</v>
      </c>
      <c r="T4" s="75"/>
      <c r="U4" s="76">
        <v>1.1661999999999999</v>
      </c>
      <c r="V4" s="75"/>
      <c r="W4" s="77">
        <v>1.1661999999999999</v>
      </c>
      <c r="X4" s="77">
        <v>1.1661999999999999</v>
      </c>
      <c r="Y4" s="77">
        <v>1.1661999999999999</v>
      </c>
      <c r="Z4" s="77">
        <v>1.1661999999999999</v>
      </c>
      <c r="AA4" s="75"/>
      <c r="AB4" s="76">
        <v>1.1661999999999999</v>
      </c>
      <c r="AC4" s="75"/>
      <c r="AD4" s="77">
        <v>1.1661999999999999</v>
      </c>
      <c r="AE4" s="77">
        <v>1.1661999999999999</v>
      </c>
      <c r="AF4" s="73">
        <v>1.1661999999999999</v>
      </c>
      <c r="AG4" s="77"/>
      <c r="AH4" s="75"/>
      <c r="AI4" s="76">
        <v>1.1661999999999999</v>
      </c>
    </row>
    <row r="5" spans="1:35" ht="21" customHeight="1" thickBot="1" x14ac:dyDescent="0.4">
      <c r="A5" s="49" t="s">
        <v>115</v>
      </c>
      <c r="B5" s="57">
        <v>276523554.00089473</v>
      </c>
      <c r="C5" s="57">
        <v>265163169.87137166</v>
      </c>
      <c r="D5" s="57">
        <v>269499643.43923801</v>
      </c>
      <c r="E5" s="58">
        <v>270052055.94417846</v>
      </c>
      <c r="G5" s="60">
        <v>1081238423.2556829</v>
      </c>
      <c r="H5" s="59"/>
      <c r="I5" s="57">
        <v>261759062.03713763</v>
      </c>
      <c r="J5" s="57">
        <v>258906067.89922321</v>
      </c>
      <c r="K5" s="57">
        <v>253197274.6119771</v>
      </c>
      <c r="L5" s="58">
        <v>261574974.93718496</v>
      </c>
      <c r="M5" s="59"/>
      <c r="N5" s="60">
        <v>1035437379.4855229</v>
      </c>
      <c r="O5" s="59"/>
      <c r="P5" s="57">
        <v>250039769.69168708</v>
      </c>
      <c r="Q5" s="57">
        <v>250589915.32014409</v>
      </c>
      <c r="R5" s="57">
        <v>239279690.426083</v>
      </c>
      <c r="S5" s="58">
        <v>246548615.70723933</v>
      </c>
      <c r="T5" s="59"/>
      <c r="U5" s="60">
        <v>986457991.14515352</v>
      </c>
      <c r="V5" s="59"/>
      <c r="W5" s="57">
        <v>227830619.32105052</v>
      </c>
      <c r="X5" s="57">
        <v>222747790.93857384</v>
      </c>
      <c r="Y5" s="57">
        <v>222701833.43025935</v>
      </c>
      <c r="Z5" s="58">
        <v>226297858.14460033</v>
      </c>
      <c r="AA5" s="59"/>
      <c r="AB5" s="60">
        <v>899578101.8344841</v>
      </c>
      <c r="AC5" s="59"/>
      <c r="AD5" s="57">
        <v>208632500.92402229</v>
      </c>
      <c r="AE5" s="57">
        <v>208226260.0259667</v>
      </c>
      <c r="AF5" s="57">
        <v>205474004.2786628</v>
      </c>
      <c r="AG5" s="58">
        <v>0</v>
      </c>
      <c r="AH5" s="59"/>
      <c r="AI5" s="60">
        <v>622332765.22865176</v>
      </c>
    </row>
    <row r="6" spans="1:35" ht="21" customHeight="1" thickBot="1" x14ac:dyDescent="0.4">
      <c r="A6" s="50" t="s">
        <v>116</v>
      </c>
      <c r="B6" s="61">
        <v>267849058.99289015</v>
      </c>
      <c r="C6" s="61">
        <v>264128568.73383388</v>
      </c>
      <c r="D6" s="61">
        <v>262214000.34585783</v>
      </c>
      <c r="E6" s="62">
        <v>268520055.94417846</v>
      </c>
      <c r="G6" s="63">
        <v>1062711684.0167603</v>
      </c>
      <c r="H6" s="59"/>
      <c r="I6" s="61">
        <v>258234622.65928477</v>
      </c>
      <c r="J6" s="61">
        <v>255948427.76545542</v>
      </c>
      <c r="K6" s="61">
        <v>252791649.63770169</v>
      </c>
      <c r="L6" s="62">
        <v>258666227.93718496</v>
      </c>
      <c r="M6" s="59"/>
      <c r="N6" s="63">
        <v>1025640927.9996268</v>
      </c>
      <c r="O6" s="59"/>
      <c r="P6" s="61">
        <v>247131022.69168708</v>
      </c>
      <c r="Q6" s="61">
        <v>244985957.16014409</v>
      </c>
      <c r="R6" s="61">
        <v>237914349.33094409</v>
      </c>
      <c r="S6" s="62">
        <v>242258595.35783613</v>
      </c>
      <c r="T6" s="59"/>
      <c r="U6" s="63">
        <v>972289924.54061139</v>
      </c>
      <c r="V6" s="59"/>
      <c r="W6" s="61">
        <v>227078261.23667392</v>
      </c>
      <c r="X6" s="61">
        <v>222747790.93857384</v>
      </c>
      <c r="Y6" s="61">
        <v>221212835.01025936</v>
      </c>
      <c r="Z6" s="62">
        <v>225172858.14460033</v>
      </c>
      <c r="AA6" s="59"/>
      <c r="AB6" s="63">
        <v>896211745.33010745</v>
      </c>
      <c r="AC6" s="59"/>
      <c r="AD6" s="61">
        <v>208632500.92402229</v>
      </c>
      <c r="AE6" s="61">
        <v>208226260.0259667</v>
      </c>
      <c r="AF6" s="61">
        <v>205474004.2786628</v>
      </c>
      <c r="AG6" s="62">
        <v>0</v>
      </c>
      <c r="AH6" s="59"/>
      <c r="AI6" s="63">
        <v>622332765.22865176</v>
      </c>
    </row>
    <row r="7" spans="1:35" ht="21" customHeight="1" thickBot="1" x14ac:dyDescent="0.4">
      <c r="A7" s="50" t="s">
        <v>117</v>
      </c>
      <c r="B7" s="61">
        <v>8674495.0080045722</v>
      </c>
      <c r="C7" s="61">
        <v>1034601.1375377811</v>
      </c>
      <c r="D7" s="61">
        <v>7285643.0933802091</v>
      </c>
      <c r="E7" s="62">
        <v>1532000</v>
      </c>
      <c r="G7" s="63">
        <v>18526739.238922562</v>
      </c>
      <c r="H7" s="59"/>
      <c r="I7" s="61">
        <v>3524439.3778528553</v>
      </c>
      <c r="J7" s="61">
        <v>2957640.1337677934</v>
      </c>
      <c r="K7" s="61">
        <v>405624.97427542461</v>
      </c>
      <c r="L7" s="62">
        <v>2908747</v>
      </c>
      <c r="M7" s="59"/>
      <c r="N7" s="63">
        <v>9796451.4858960733</v>
      </c>
      <c r="O7" s="59"/>
      <c r="P7" s="61">
        <v>2908747</v>
      </c>
      <c r="Q7" s="61">
        <v>5603958.1600000001</v>
      </c>
      <c r="R7" s="61">
        <v>1365341.0951388949</v>
      </c>
      <c r="S7" s="62">
        <v>4290020.3494032081</v>
      </c>
      <c r="T7" s="59"/>
      <c r="U7" s="63">
        <v>14168066.604542103</v>
      </c>
      <c r="V7" s="59"/>
      <c r="W7" s="61">
        <v>752358.08437660779</v>
      </c>
      <c r="X7" s="61">
        <v>0</v>
      </c>
      <c r="Y7" s="61">
        <v>1488998.42</v>
      </c>
      <c r="Z7" s="62">
        <v>1125000.0000000002</v>
      </c>
      <c r="AA7" s="59"/>
      <c r="AB7" s="63">
        <v>3366356.5043766079</v>
      </c>
      <c r="AC7" s="59"/>
      <c r="AD7" s="61">
        <v>0</v>
      </c>
      <c r="AE7" s="61">
        <v>0</v>
      </c>
      <c r="AF7" s="61">
        <v>0</v>
      </c>
      <c r="AG7" s="62">
        <v>0</v>
      </c>
      <c r="AH7" s="59"/>
      <c r="AI7" s="63">
        <v>0</v>
      </c>
    </row>
    <row r="8" spans="1:35" ht="21" customHeight="1" thickBot="1" x14ac:dyDescent="0.4">
      <c r="A8" s="49" t="s">
        <v>118</v>
      </c>
      <c r="B8" s="57">
        <v>53360597.000000037</v>
      </c>
      <c r="C8" s="57">
        <v>55709524.879999973</v>
      </c>
      <c r="D8" s="57">
        <v>79565801.370478168</v>
      </c>
      <c r="E8" s="58">
        <v>92201296.217211559</v>
      </c>
      <c r="G8" s="60">
        <v>280837219.46768975</v>
      </c>
      <c r="H8" s="59"/>
      <c r="I8" s="57">
        <v>79657142.6487827</v>
      </c>
      <c r="J8" s="57">
        <v>78998265.259007469</v>
      </c>
      <c r="K8" s="57">
        <v>77371687.183145627</v>
      </c>
      <c r="L8" s="58">
        <v>89756705.109878957</v>
      </c>
      <c r="M8" s="59"/>
      <c r="N8" s="60">
        <v>325783800.20081478</v>
      </c>
      <c r="O8" s="59"/>
      <c r="P8" s="57">
        <v>77989472.55644086</v>
      </c>
      <c r="Q8" s="57">
        <v>86247374.960573241</v>
      </c>
      <c r="R8" s="57">
        <v>79640898.76006408</v>
      </c>
      <c r="S8" s="58">
        <v>79935137.882100597</v>
      </c>
      <c r="T8" s="59"/>
      <c r="U8" s="60">
        <v>323812884.15917873</v>
      </c>
      <c r="V8" s="59"/>
      <c r="W8" s="57">
        <v>74490045.185200319</v>
      </c>
      <c r="X8" s="57">
        <v>74349789.644422114</v>
      </c>
      <c r="Y8" s="57">
        <v>76205721.99939239</v>
      </c>
      <c r="Z8" s="58">
        <v>75434534.284883469</v>
      </c>
      <c r="AA8" s="59"/>
      <c r="AB8" s="60">
        <v>300480091.11389828</v>
      </c>
      <c r="AC8" s="59"/>
      <c r="AD8" s="57">
        <v>69555444.895703271</v>
      </c>
      <c r="AE8" s="57">
        <v>65271104.305137709</v>
      </c>
      <c r="AF8" s="57">
        <v>67319947.127573282</v>
      </c>
      <c r="AG8" s="58">
        <v>0</v>
      </c>
      <c r="AH8" s="59"/>
      <c r="AI8" s="60">
        <v>202146496.32841426</v>
      </c>
    </row>
    <row r="9" spans="1:35" ht="21" customHeight="1" thickBot="1" x14ac:dyDescent="0.4">
      <c r="A9" s="50" t="s">
        <v>116</v>
      </c>
      <c r="B9" s="61">
        <v>50790597.000000037</v>
      </c>
      <c r="C9" s="61">
        <v>52299524.879999973</v>
      </c>
      <c r="D9" s="61">
        <v>79565801.370478168</v>
      </c>
      <c r="E9" s="62">
        <v>92201296.217211559</v>
      </c>
      <c r="G9" s="63">
        <v>274857219.46768975</v>
      </c>
      <c r="H9" s="59"/>
      <c r="I9" s="61">
        <v>79657142.6487827</v>
      </c>
      <c r="J9" s="61">
        <v>78998265.259007469</v>
      </c>
      <c r="K9" s="61">
        <v>77371687.183145627</v>
      </c>
      <c r="L9" s="62">
        <v>89756705.109878957</v>
      </c>
      <c r="M9" s="59"/>
      <c r="N9" s="63">
        <v>325783800.20081478</v>
      </c>
      <c r="O9" s="59"/>
      <c r="P9" s="61">
        <v>77989472.55644086</v>
      </c>
      <c r="Q9" s="61">
        <v>86247374.960573241</v>
      </c>
      <c r="R9" s="61">
        <v>79640898.76006408</v>
      </c>
      <c r="S9" s="62">
        <v>79935137.882100597</v>
      </c>
      <c r="T9" s="59"/>
      <c r="U9" s="63">
        <v>323812884.15917873</v>
      </c>
      <c r="V9" s="59"/>
      <c r="W9" s="61">
        <v>74490045.185200319</v>
      </c>
      <c r="X9" s="61">
        <v>74349789.644422114</v>
      </c>
      <c r="Y9" s="61">
        <v>76205721.99939239</v>
      </c>
      <c r="Z9" s="62">
        <v>75434534.284883469</v>
      </c>
      <c r="AA9" s="59"/>
      <c r="AB9" s="63">
        <v>300480091.11389828</v>
      </c>
      <c r="AC9" s="59"/>
      <c r="AD9" s="61">
        <v>69555444.895703271</v>
      </c>
      <c r="AE9" s="61">
        <v>65271104.305137709</v>
      </c>
      <c r="AF9" s="61">
        <v>67319947.127573282</v>
      </c>
      <c r="AG9" s="62">
        <v>0</v>
      </c>
      <c r="AH9" s="59"/>
      <c r="AI9" s="63">
        <v>202146496.32841426</v>
      </c>
    </row>
    <row r="10" spans="1:35" ht="21" customHeight="1" thickBot="1" x14ac:dyDescent="0.4">
      <c r="A10" s="50" t="s">
        <v>117</v>
      </c>
      <c r="B10" s="61">
        <v>2570000</v>
      </c>
      <c r="C10" s="61">
        <v>3410000</v>
      </c>
      <c r="D10" s="61">
        <v>0</v>
      </c>
      <c r="E10" s="62">
        <v>0</v>
      </c>
      <c r="G10" s="63">
        <v>5980000</v>
      </c>
      <c r="H10" s="59"/>
      <c r="I10" s="61">
        <v>0</v>
      </c>
      <c r="J10" s="61">
        <v>0</v>
      </c>
      <c r="K10" s="61">
        <v>0</v>
      </c>
      <c r="L10" s="62">
        <v>0</v>
      </c>
      <c r="M10" s="59"/>
      <c r="N10" s="63">
        <v>0</v>
      </c>
      <c r="O10" s="59"/>
      <c r="P10" s="61">
        <v>0</v>
      </c>
      <c r="Q10" s="61">
        <v>0</v>
      </c>
      <c r="R10" s="61">
        <v>0</v>
      </c>
      <c r="S10" s="62">
        <v>0</v>
      </c>
      <c r="T10" s="59"/>
      <c r="U10" s="63">
        <v>0</v>
      </c>
      <c r="V10" s="59"/>
      <c r="W10" s="61">
        <v>0</v>
      </c>
      <c r="X10" s="61">
        <v>0</v>
      </c>
      <c r="Y10" s="61">
        <v>0</v>
      </c>
      <c r="Z10" s="62">
        <v>0</v>
      </c>
      <c r="AA10" s="59"/>
      <c r="AB10" s="63">
        <v>0</v>
      </c>
      <c r="AC10" s="59"/>
      <c r="AD10" s="61">
        <v>0</v>
      </c>
      <c r="AE10" s="61">
        <v>0</v>
      </c>
      <c r="AF10" s="61">
        <v>0</v>
      </c>
      <c r="AG10" s="62">
        <v>0</v>
      </c>
      <c r="AH10" s="59"/>
      <c r="AI10" s="63">
        <v>0</v>
      </c>
    </row>
    <row r="11" spans="1:35" ht="21" customHeight="1" thickBot="1" x14ac:dyDescent="0.4">
      <c r="A11" s="51" t="s">
        <v>119</v>
      </c>
      <c r="B11" s="64">
        <v>329884151.00089478</v>
      </c>
      <c r="C11" s="64">
        <v>320872694.75137162</v>
      </c>
      <c r="D11" s="64">
        <v>349065444.80971617</v>
      </c>
      <c r="E11" s="65">
        <v>362253352.16139001</v>
      </c>
      <c r="G11" s="66">
        <v>1362075642.7233727</v>
      </c>
      <c r="H11" s="59"/>
      <c r="I11" s="64">
        <v>341416204.68592036</v>
      </c>
      <c r="J11" s="64">
        <v>337904333.15823066</v>
      </c>
      <c r="K11" s="64">
        <v>330568961.79512274</v>
      </c>
      <c r="L11" s="65">
        <v>351331680.04706395</v>
      </c>
      <c r="M11" s="59"/>
      <c r="N11" s="66">
        <v>1361221179.6863377</v>
      </c>
      <c r="O11" s="59"/>
      <c r="P11" s="64">
        <v>328029242.24812794</v>
      </c>
      <c r="Q11" s="64">
        <v>336837290.28071731</v>
      </c>
      <c r="R11" s="64">
        <v>318920589.18614709</v>
      </c>
      <c r="S11" s="65">
        <v>326483753.58933991</v>
      </c>
      <c r="T11" s="59"/>
      <c r="U11" s="66">
        <v>1310270875.3043323</v>
      </c>
      <c r="V11" s="59"/>
      <c r="W11" s="64">
        <v>302320664.50625086</v>
      </c>
      <c r="X11" s="64">
        <v>297097580.58299595</v>
      </c>
      <c r="Y11" s="64">
        <v>298907555.42965174</v>
      </c>
      <c r="Z11" s="65">
        <v>301732392.42948377</v>
      </c>
      <c r="AA11" s="59"/>
      <c r="AB11" s="66">
        <v>1200058192.9483824</v>
      </c>
      <c r="AC11" s="59"/>
      <c r="AD11" s="64">
        <v>278187945.81972557</v>
      </c>
      <c r="AE11" s="64">
        <v>273497364.3311044</v>
      </c>
      <c r="AF11" s="64">
        <v>272793951.40623605</v>
      </c>
      <c r="AG11" s="65">
        <v>0</v>
      </c>
      <c r="AH11" s="59"/>
      <c r="AI11" s="66">
        <v>824479261.55706608</v>
      </c>
    </row>
    <row r="12" spans="1:35" ht="21" customHeight="1" thickBot="1" x14ac:dyDescent="0.4">
      <c r="A12" s="52" t="s">
        <v>116</v>
      </c>
      <c r="B12" s="67">
        <v>318639655.99289018</v>
      </c>
      <c r="C12" s="67">
        <v>316428093.61383384</v>
      </c>
      <c r="D12" s="67">
        <v>341779801.71633601</v>
      </c>
      <c r="E12" s="68">
        <v>360721352.16139001</v>
      </c>
      <c r="G12" s="69">
        <v>1337568903.4844501</v>
      </c>
      <c r="H12" s="59"/>
      <c r="I12" s="67">
        <v>337891765.30806744</v>
      </c>
      <c r="J12" s="67">
        <v>334946693.02446288</v>
      </c>
      <c r="K12" s="67">
        <v>330163336.82084733</v>
      </c>
      <c r="L12" s="68">
        <v>348422933.04706395</v>
      </c>
      <c r="M12" s="59"/>
      <c r="N12" s="69">
        <v>1351424728.2004414</v>
      </c>
      <c r="O12" s="59"/>
      <c r="P12" s="67">
        <v>325120495.24812794</v>
      </c>
      <c r="Q12" s="67">
        <v>331233332.12071735</v>
      </c>
      <c r="R12" s="67">
        <v>317555248.09100819</v>
      </c>
      <c r="S12" s="68">
        <v>322193733.23993671</v>
      </c>
      <c r="T12" s="59"/>
      <c r="U12" s="69">
        <v>1296102808.69979</v>
      </c>
      <c r="V12" s="59"/>
      <c r="W12" s="67">
        <v>301568306.42187423</v>
      </c>
      <c r="X12" s="67">
        <v>297097580.58299595</v>
      </c>
      <c r="Y12" s="67">
        <v>297418557.00965178</v>
      </c>
      <c r="Z12" s="68">
        <v>300607392.42948377</v>
      </c>
      <c r="AA12" s="59"/>
      <c r="AB12" s="69">
        <v>1196691836.4440057</v>
      </c>
      <c r="AC12" s="59"/>
      <c r="AD12" s="67">
        <v>278187945.81972557</v>
      </c>
      <c r="AE12" s="67">
        <v>273497364.3311044</v>
      </c>
      <c r="AF12" s="67">
        <v>272793951.40623605</v>
      </c>
      <c r="AG12" s="68">
        <v>0</v>
      </c>
      <c r="AH12" s="59"/>
      <c r="AI12" s="69">
        <v>824479261.55706608</v>
      </c>
    </row>
    <row r="13" spans="1:35" ht="21" customHeight="1" thickBot="1" x14ac:dyDescent="0.4">
      <c r="A13" s="52" t="s">
        <v>117</v>
      </c>
      <c r="B13" s="67">
        <v>11244495.008004572</v>
      </c>
      <c r="C13" s="67">
        <v>4444601.1375377811</v>
      </c>
      <c r="D13" s="67">
        <v>7285643.0933802091</v>
      </c>
      <c r="E13" s="68">
        <v>1532000</v>
      </c>
      <c r="G13" s="69">
        <v>24506739.238922562</v>
      </c>
      <c r="H13" s="59"/>
      <c r="I13" s="67">
        <v>3524439.3778528553</v>
      </c>
      <c r="J13" s="67">
        <v>2957640.1337677934</v>
      </c>
      <c r="K13" s="67">
        <v>405624.97427542461</v>
      </c>
      <c r="L13" s="68">
        <v>2908747</v>
      </c>
      <c r="M13" s="59"/>
      <c r="N13" s="69">
        <v>9796451.4858960733</v>
      </c>
      <c r="O13" s="59"/>
      <c r="P13" s="67">
        <v>2908747</v>
      </c>
      <c r="Q13" s="67">
        <v>5603958.1600000001</v>
      </c>
      <c r="R13" s="67">
        <v>1365341.0951388949</v>
      </c>
      <c r="S13" s="68">
        <v>4290020.3494032081</v>
      </c>
      <c r="T13" s="59"/>
      <c r="U13" s="69">
        <v>14168066.604542103</v>
      </c>
      <c r="V13" s="59"/>
      <c r="W13" s="67">
        <v>752358.08437660779</v>
      </c>
      <c r="X13" s="67">
        <v>0</v>
      </c>
      <c r="Y13" s="67">
        <v>1488998.42</v>
      </c>
      <c r="Z13" s="68">
        <v>1125000.0000000002</v>
      </c>
      <c r="AA13" s="59"/>
      <c r="AB13" s="69">
        <v>3366356.5043766079</v>
      </c>
      <c r="AC13" s="59"/>
      <c r="AD13" s="67">
        <v>0</v>
      </c>
      <c r="AE13" s="67">
        <v>0</v>
      </c>
      <c r="AF13" s="67">
        <v>0</v>
      </c>
      <c r="AG13" s="68">
        <v>0</v>
      </c>
      <c r="AH13" s="59"/>
      <c r="AI13" s="69">
        <v>0</v>
      </c>
    </row>
    <row r="14" spans="1:35" ht="21" customHeight="1" thickBot="1" x14ac:dyDescent="0.4">
      <c r="A14" s="49" t="s">
        <v>120</v>
      </c>
      <c r="B14" s="57">
        <v>53810170.583308212</v>
      </c>
      <c r="C14" s="57">
        <v>54669606.536089897</v>
      </c>
      <c r="D14" s="57">
        <v>61299318.730742745</v>
      </c>
      <c r="E14" s="58">
        <v>61825974.631840564</v>
      </c>
      <c r="G14" s="60">
        <v>231605070.48198143</v>
      </c>
      <c r="H14" s="59"/>
      <c r="I14" s="57">
        <v>55069233.431942411</v>
      </c>
      <c r="J14" s="57">
        <v>58008706.154672191</v>
      </c>
      <c r="K14" s="57">
        <v>60970309.668475784</v>
      </c>
      <c r="L14" s="58">
        <v>65213539.409719534</v>
      </c>
      <c r="M14" s="59"/>
      <c r="N14" s="60">
        <v>239261788.66480991</v>
      </c>
      <c r="O14" s="59"/>
      <c r="P14" s="57">
        <v>61606813.435744926</v>
      </c>
      <c r="Q14" s="57">
        <v>73011743.67077677</v>
      </c>
      <c r="R14" s="57">
        <v>69724011.459738329</v>
      </c>
      <c r="S14" s="58">
        <v>73731575.183140725</v>
      </c>
      <c r="T14" s="59"/>
      <c r="U14" s="60">
        <v>278074143.74940073</v>
      </c>
      <c r="V14" s="59"/>
      <c r="W14" s="57">
        <v>67540627.795650855</v>
      </c>
      <c r="X14" s="57">
        <v>71188765.292420909</v>
      </c>
      <c r="Y14" s="57">
        <v>69240920.408386678</v>
      </c>
      <c r="Z14" s="58">
        <v>78063141.035484031</v>
      </c>
      <c r="AA14" s="59"/>
      <c r="AB14" s="60">
        <v>286033454.53194249</v>
      </c>
      <c r="AC14" s="59"/>
      <c r="AD14" s="57">
        <v>67139373.089093879</v>
      </c>
      <c r="AE14" s="57">
        <v>68604796.712904796</v>
      </c>
      <c r="AF14" s="57">
        <v>73540040.900602341</v>
      </c>
      <c r="AG14" s="58">
        <v>0</v>
      </c>
      <c r="AH14" s="59"/>
      <c r="AI14" s="60">
        <v>209284210.70260102</v>
      </c>
    </row>
    <row r="15" spans="1:35" ht="21" customHeight="1" thickBot="1" x14ac:dyDescent="0.4">
      <c r="A15" s="52" t="s">
        <v>116</v>
      </c>
      <c r="B15" s="67">
        <v>51482549.687664241</v>
      </c>
      <c r="C15" s="67">
        <v>51039333.336810187</v>
      </c>
      <c r="D15" s="67">
        <v>59943692.616868623</v>
      </c>
      <c r="E15" s="68">
        <v>59589578.270153031</v>
      </c>
      <c r="G15" s="69">
        <v>222055153.9114961</v>
      </c>
      <c r="H15" s="59"/>
      <c r="I15" s="67">
        <v>54536416.39970094</v>
      </c>
      <c r="J15" s="67">
        <v>53638247.295306727</v>
      </c>
      <c r="K15" s="67">
        <v>54448617.691113412</v>
      </c>
      <c r="L15" s="68">
        <v>63820702.856828779</v>
      </c>
      <c r="M15" s="59"/>
      <c r="N15" s="69">
        <v>226443984.24294987</v>
      </c>
      <c r="O15" s="59"/>
      <c r="P15" s="67">
        <v>61580172.949121706</v>
      </c>
      <c r="Q15" s="67">
        <v>65261364.500776768</v>
      </c>
      <c r="R15" s="67">
        <v>69724011.459738329</v>
      </c>
      <c r="S15" s="68">
        <v>73731575.183140725</v>
      </c>
      <c r="T15" s="59"/>
      <c r="U15" s="69">
        <v>270297124.09277749</v>
      </c>
      <c r="V15" s="59"/>
      <c r="W15" s="67">
        <v>67540627.795650855</v>
      </c>
      <c r="X15" s="67">
        <v>69225324.753919795</v>
      </c>
      <c r="Y15" s="67">
        <v>69240920.408386678</v>
      </c>
      <c r="Z15" s="68">
        <v>77578141.035484031</v>
      </c>
      <c r="AA15" s="59"/>
      <c r="AB15" s="69">
        <v>283585013.99344134</v>
      </c>
      <c r="AC15" s="59"/>
      <c r="AD15" s="67">
        <v>67139373.089093879</v>
      </c>
      <c r="AE15" s="67">
        <v>68297406.792904794</v>
      </c>
      <c r="AF15" s="67">
        <v>73540040.900602341</v>
      </c>
      <c r="AG15" s="68">
        <v>0</v>
      </c>
      <c r="AH15" s="59"/>
      <c r="AI15" s="69">
        <v>208976820.782601</v>
      </c>
    </row>
    <row r="16" spans="1:35" ht="21" customHeight="1" thickBot="1" x14ac:dyDescent="0.4">
      <c r="A16" s="52" t="s">
        <v>117</v>
      </c>
      <c r="B16" s="67">
        <v>2327620.8956439714</v>
      </c>
      <c r="C16" s="67">
        <v>3630273.1992797116</v>
      </c>
      <c r="D16" s="67">
        <v>1355626.1138741211</v>
      </c>
      <c r="E16" s="68">
        <v>2236396.3616875317</v>
      </c>
      <c r="G16" s="69">
        <v>9549916.5704853348</v>
      </c>
      <c r="H16" s="59"/>
      <c r="I16" s="67">
        <v>532817.0322414682</v>
      </c>
      <c r="J16" s="67">
        <v>4370458.8593654605</v>
      </c>
      <c r="K16" s="67">
        <v>6521691.9773623729</v>
      </c>
      <c r="L16" s="68">
        <v>1392836.5528907527</v>
      </c>
      <c r="M16" s="59"/>
      <c r="N16" s="69">
        <v>12817804.421860056</v>
      </c>
      <c r="O16" s="59"/>
      <c r="P16" s="67">
        <v>26640.486623220721</v>
      </c>
      <c r="Q16" s="67">
        <v>7750379.1700000009</v>
      </c>
      <c r="R16" s="67">
        <v>0</v>
      </c>
      <c r="S16" s="68">
        <v>0</v>
      </c>
      <c r="T16" s="59"/>
      <c r="U16" s="69">
        <v>7777019.6566232219</v>
      </c>
      <c r="V16" s="59"/>
      <c r="W16" s="67">
        <v>0</v>
      </c>
      <c r="X16" s="67">
        <v>1963440.5385011148</v>
      </c>
      <c r="Y16" s="67">
        <v>0</v>
      </c>
      <c r="Z16" s="68">
        <v>485000</v>
      </c>
      <c r="AA16" s="59"/>
      <c r="AB16" s="69">
        <v>2448440.5385011146</v>
      </c>
      <c r="AC16" s="59"/>
      <c r="AD16" s="67">
        <v>0</v>
      </c>
      <c r="AE16" s="67">
        <v>307389.92</v>
      </c>
      <c r="AF16" s="67">
        <v>0</v>
      </c>
      <c r="AG16" s="68">
        <v>0</v>
      </c>
      <c r="AH16" s="59"/>
      <c r="AI16" s="69">
        <v>307389.92</v>
      </c>
    </row>
    <row r="17" spans="1:35" ht="21" customHeight="1" thickBot="1" x14ac:dyDescent="0.4">
      <c r="A17" s="49" t="s">
        <v>121</v>
      </c>
      <c r="B17" s="57">
        <v>56221397.703971848</v>
      </c>
      <c r="C17" s="57">
        <v>55872192.933125682</v>
      </c>
      <c r="D17" s="57">
        <v>61392475.755289301</v>
      </c>
      <c r="E17" s="58">
        <v>65446180.017899871</v>
      </c>
      <c r="G17" s="60">
        <v>238932246.41028672</v>
      </c>
      <c r="H17" s="59"/>
      <c r="I17" s="57">
        <v>65491006.577888347</v>
      </c>
      <c r="J17" s="57">
        <v>63925287.880859643</v>
      </c>
      <c r="K17" s="57">
        <v>54496594.819717512</v>
      </c>
      <c r="L17" s="58">
        <v>60720730.810030609</v>
      </c>
      <c r="M17" s="59"/>
      <c r="N17" s="60">
        <v>244633620.08849612</v>
      </c>
      <c r="O17" s="59"/>
      <c r="P17" s="57">
        <v>58354170.614288539</v>
      </c>
      <c r="Q17" s="57">
        <v>59272515.877567485</v>
      </c>
      <c r="R17" s="57">
        <v>57626146.721966788</v>
      </c>
      <c r="S17" s="58">
        <v>81196142.238561377</v>
      </c>
      <c r="T17" s="59"/>
      <c r="U17" s="60">
        <v>256448975.45238417</v>
      </c>
      <c r="V17" s="59"/>
      <c r="W17" s="57">
        <v>57383672.191531509</v>
      </c>
      <c r="X17" s="57">
        <v>55762827.473029979</v>
      </c>
      <c r="Y17" s="57">
        <v>60332757.619239286</v>
      </c>
      <c r="Z17" s="58">
        <v>73124083.322040543</v>
      </c>
      <c r="AA17" s="59"/>
      <c r="AB17" s="60">
        <v>246603340.60584134</v>
      </c>
      <c r="AC17" s="59"/>
      <c r="AD17" s="57">
        <v>65254486.932644136</v>
      </c>
      <c r="AE17" s="57">
        <v>58432644.008423865</v>
      </c>
      <c r="AF17" s="57">
        <v>60344953.264956817</v>
      </c>
      <c r="AG17" s="58">
        <v>0</v>
      </c>
      <c r="AH17" s="59"/>
      <c r="AI17" s="60">
        <v>184032084.20602483</v>
      </c>
    </row>
    <row r="18" spans="1:35" ht="21" customHeight="1" thickBot="1" x14ac:dyDescent="0.4">
      <c r="A18" s="52" t="s">
        <v>116</v>
      </c>
      <c r="B18" s="67">
        <v>56221397.703971848</v>
      </c>
      <c r="C18" s="67">
        <v>55872192.933125682</v>
      </c>
      <c r="D18" s="67">
        <v>58468449.001730733</v>
      </c>
      <c r="E18" s="68">
        <v>65446180.017899871</v>
      </c>
      <c r="G18" s="69">
        <v>236008219.65672815</v>
      </c>
      <c r="H18" s="59"/>
      <c r="I18" s="67">
        <v>61846948.954839125</v>
      </c>
      <c r="J18" s="67">
        <v>59114792.254037485</v>
      </c>
      <c r="K18" s="67">
        <v>54496594.819717512</v>
      </c>
      <c r="L18" s="68">
        <v>60720730.810030609</v>
      </c>
      <c r="M18" s="59"/>
      <c r="N18" s="69">
        <v>236179066.83862475</v>
      </c>
      <c r="O18" s="59"/>
      <c r="P18" s="67">
        <v>58354170.614288539</v>
      </c>
      <c r="Q18" s="67">
        <v>56242107.535945125</v>
      </c>
      <c r="R18" s="67">
        <v>55496938.981056981</v>
      </c>
      <c r="S18" s="68">
        <v>69855598.294618681</v>
      </c>
      <c r="T18" s="59"/>
      <c r="U18" s="69">
        <v>239948815.42590934</v>
      </c>
      <c r="V18" s="59"/>
      <c r="W18" s="67">
        <v>57383672.191531509</v>
      </c>
      <c r="X18" s="67">
        <v>54205003.965055361</v>
      </c>
      <c r="Y18" s="67">
        <v>54850746.817061268</v>
      </c>
      <c r="Z18" s="68">
        <v>61731225.189215988</v>
      </c>
      <c r="AA18" s="59"/>
      <c r="AB18" s="69">
        <v>228170648.16286412</v>
      </c>
      <c r="AC18" s="59"/>
      <c r="AD18" s="67">
        <v>57983301.58450488</v>
      </c>
      <c r="AE18" s="67">
        <v>58432644.008423865</v>
      </c>
      <c r="AF18" s="67">
        <v>60344953.264956817</v>
      </c>
      <c r="AG18" s="68">
        <v>0</v>
      </c>
      <c r="AH18" s="59"/>
      <c r="AI18" s="69">
        <v>176760898.85788554</v>
      </c>
    </row>
    <row r="19" spans="1:35" ht="21" customHeight="1" thickBot="1" x14ac:dyDescent="0.4">
      <c r="A19" s="52" t="s">
        <v>117</v>
      </c>
      <c r="B19" s="67">
        <v>0</v>
      </c>
      <c r="C19" s="67">
        <v>0</v>
      </c>
      <c r="D19" s="67">
        <v>2924026.7535585673</v>
      </c>
      <c r="E19" s="68">
        <v>0</v>
      </c>
      <c r="G19" s="69">
        <v>2924026.7535585673</v>
      </c>
      <c r="H19" s="59"/>
      <c r="I19" s="67">
        <v>3644057.6230492201</v>
      </c>
      <c r="J19" s="67">
        <v>4810495.6268221578</v>
      </c>
      <c r="K19" s="67">
        <v>0</v>
      </c>
      <c r="L19" s="68">
        <v>0</v>
      </c>
      <c r="M19" s="59"/>
      <c r="N19" s="69">
        <v>8454553.2498713769</v>
      </c>
      <c r="O19" s="59"/>
      <c r="P19" s="67">
        <v>0</v>
      </c>
      <c r="Q19" s="67">
        <v>3030408.3416223633</v>
      </c>
      <c r="R19" s="67">
        <v>2129207.7409098106</v>
      </c>
      <c r="S19" s="68">
        <v>11340543.943942701</v>
      </c>
      <c r="T19" s="59"/>
      <c r="U19" s="69">
        <v>16500160.026474874</v>
      </c>
      <c r="V19" s="59"/>
      <c r="W19" s="67">
        <v>0</v>
      </c>
      <c r="X19" s="67">
        <v>1557823.5079746186</v>
      </c>
      <c r="Y19" s="67">
        <v>5482010.802178015</v>
      </c>
      <c r="Z19" s="68">
        <v>11392858.132824559</v>
      </c>
      <c r="AA19" s="59"/>
      <c r="AB19" s="69">
        <v>18432692.44297719</v>
      </c>
      <c r="AC19" s="59"/>
      <c r="AD19" s="67">
        <v>7271185.3481392562</v>
      </c>
      <c r="AE19" s="67">
        <v>0</v>
      </c>
      <c r="AF19" s="67">
        <v>0</v>
      </c>
      <c r="AG19" s="68">
        <v>0</v>
      </c>
      <c r="AH19" s="59"/>
      <c r="AI19" s="69">
        <v>7271185.3481392562</v>
      </c>
    </row>
    <row r="20" spans="1:35" ht="21" customHeight="1" thickBot="1" x14ac:dyDescent="0.4">
      <c r="A20" s="49" t="s">
        <v>122</v>
      </c>
      <c r="B20" s="57">
        <v>20876906.353170589</v>
      </c>
      <c r="C20" s="57">
        <v>21627488.228255816</v>
      </c>
      <c r="D20" s="57">
        <v>30877423.390083443</v>
      </c>
      <c r="E20" s="58">
        <v>52637064.252774723</v>
      </c>
      <c r="G20" s="60">
        <v>126018882.22428456</v>
      </c>
      <c r="H20" s="59"/>
      <c r="I20" s="57">
        <v>46041733.808881909</v>
      </c>
      <c r="J20" s="57">
        <v>31218836.3978284</v>
      </c>
      <c r="K20" s="57">
        <v>30542421.473365184</v>
      </c>
      <c r="L20" s="58">
        <v>31266755.007931232</v>
      </c>
      <c r="M20" s="59"/>
      <c r="N20" s="60">
        <v>139069746.68800673</v>
      </c>
      <c r="O20" s="59"/>
      <c r="P20" s="57">
        <v>39163242.056260221</v>
      </c>
      <c r="Q20" s="57">
        <v>40967562.474970646</v>
      </c>
      <c r="R20" s="57">
        <v>41529153.663373411</v>
      </c>
      <c r="S20" s="58">
        <v>44708290.814703159</v>
      </c>
      <c r="T20" s="59"/>
      <c r="U20" s="60">
        <v>166368249.00930744</v>
      </c>
      <c r="V20" s="59"/>
      <c r="W20" s="57">
        <v>48241545.657758296</v>
      </c>
      <c r="X20" s="57">
        <v>46259577.286646359</v>
      </c>
      <c r="Y20" s="57">
        <v>50567934.874942981</v>
      </c>
      <c r="Z20" s="58">
        <v>54497133.931987934</v>
      </c>
      <c r="AA20" s="59"/>
      <c r="AB20" s="60">
        <v>199566191.75133559</v>
      </c>
      <c r="AC20" s="59"/>
      <c r="AD20" s="57">
        <v>54880870.514100902</v>
      </c>
      <c r="AE20" s="57">
        <v>54028581.202563576</v>
      </c>
      <c r="AF20" s="57">
        <v>55208651.295311548</v>
      </c>
      <c r="AG20" s="58">
        <v>0</v>
      </c>
      <c r="AH20" s="59"/>
      <c r="AI20" s="60">
        <v>164118103.01197603</v>
      </c>
    </row>
    <row r="21" spans="1:35" ht="21" customHeight="1" thickBot="1" x14ac:dyDescent="0.4">
      <c r="A21" s="52" t="s">
        <v>116</v>
      </c>
      <c r="B21" s="67">
        <v>20876906.353170589</v>
      </c>
      <c r="C21" s="67">
        <v>21627488.228255816</v>
      </c>
      <c r="D21" s="67">
        <v>28819457.351239335</v>
      </c>
      <c r="E21" s="68">
        <v>31282501.470233135</v>
      </c>
      <c r="G21" s="69">
        <v>102606353.40289888</v>
      </c>
      <c r="H21" s="59"/>
      <c r="I21" s="67">
        <v>30066433.77715493</v>
      </c>
      <c r="J21" s="67">
        <v>31218836.3978284</v>
      </c>
      <c r="K21" s="67">
        <v>30542421.473365184</v>
      </c>
      <c r="L21" s="68">
        <v>31266755.007931232</v>
      </c>
      <c r="M21" s="59"/>
      <c r="N21" s="69">
        <v>123094446.65627974</v>
      </c>
      <c r="O21" s="59"/>
      <c r="P21" s="67">
        <v>39163242.056260221</v>
      </c>
      <c r="Q21" s="67">
        <v>40967562.474970646</v>
      </c>
      <c r="R21" s="67">
        <v>41529153.663373411</v>
      </c>
      <c r="S21" s="68">
        <v>44708290.814703159</v>
      </c>
      <c r="T21" s="59"/>
      <c r="U21" s="69">
        <v>166368249.00930744</v>
      </c>
      <c r="V21" s="59"/>
      <c r="W21" s="67">
        <v>42598750.25388246</v>
      </c>
      <c r="X21" s="67">
        <v>46259577.286646359</v>
      </c>
      <c r="Y21" s="67">
        <v>50567934.874942981</v>
      </c>
      <c r="Z21" s="68">
        <v>54497133.931987934</v>
      </c>
      <c r="AA21" s="59"/>
      <c r="AB21" s="69">
        <v>193923396.34745973</v>
      </c>
      <c r="AC21" s="59"/>
      <c r="AD21" s="67">
        <v>54880870.514100902</v>
      </c>
      <c r="AE21" s="67">
        <v>54028581.202563576</v>
      </c>
      <c r="AF21" s="67">
        <v>55208651.295311548</v>
      </c>
      <c r="AG21" s="68">
        <v>0</v>
      </c>
      <c r="AH21" s="59"/>
      <c r="AI21" s="69">
        <v>164118103.01197603</v>
      </c>
    </row>
    <row r="22" spans="1:35" ht="21" customHeight="1" thickBot="1" x14ac:dyDescent="0.4">
      <c r="A22" s="52" t="s">
        <v>117</v>
      </c>
      <c r="B22" s="67">
        <v>0</v>
      </c>
      <c r="C22" s="67">
        <v>0</v>
      </c>
      <c r="D22" s="67">
        <v>2057966.038844109</v>
      </c>
      <c r="E22" s="68">
        <v>21354562.782541588</v>
      </c>
      <c r="G22" s="69">
        <v>23412528.821385697</v>
      </c>
      <c r="H22" s="59"/>
      <c r="I22" s="67">
        <v>15975300.031726981</v>
      </c>
      <c r="J22" s="67">
        <v>0</v>
      </c>
      <c r="K22" s="67">
        <v>0</v>
      </c>
      <c r="L22" s="68">
        <v>0</v>
      </c>
      <c r="M22" s="59"/>
      <c r="N22" s="69">
        <v>15975300.031726981</v>
      </c>
      <c r="O22" s="59"/>
      <c r="P22" s="67">
        <v>0</v>
      </c>
      <c r="Q22" s="67">
        <v>0</v>
      </c>
      <c r="R22" s="67">
        <v>0</v>
      </c>
      <c r="S22" s="68">
        <v>0</v>
      </c>
      <c r="T22" s="59"/>
      <c r="U22" s="69">
        <v>0</v>
      </c>
      <c r="V22" s="59"/>
      <c r="W22" s="67">
        <v>5642795.4038758371</v>
      </c>
      <c r="X22" s="67">
        <v>0</v>
      </c>
      <c r="Y22" s="67">
        <v>0</v>
      </c>
      <c r="Z22" s="68">
        <v>0</v>
      </c>
      <c r="AA22" s="59"/>
      <c r="AB22" s="69">
        <v>5642795.4038758371</v>
      </c>
      <c r="AC22" s="59"/>
      <c r="AD22" s="67">
        <v>0</v>
      </c>
      <c r="AE22" s="67">
        <v>0</v>
      </c>
      <c r="AF22" s="67">
        <v>0</v>
      </c>
      <c r="AG22" s="68">
        <v>0</v>
      </c>
      <c r="AH22" s="59"/>
      <c r="AI22" s="69">
        <v>0</v>
      </c>
    </row>
    <row r="23" spans="1:35" ht="21" customHeight="1" thickBot="1" x14ac:dyDescent="0.4">
      <c r="A23" s="51" t="s">
        <v>123</v>
      </c>
      <c r="B23" s="64">
        <v>130908474.64045064</v>
      </c>
      <c r="C23" s="64">
        <v>132169287.69747138</v>
      </c>
      <c r="D23" s="64">
        <v>153569217.87611547</v>
      </c>
      <c r="E23" s="65">
        <v>179909218.90251514</v>
      </c>
      <c r="G23" s="66">
        <v>596556199.11655271</v>
      </c>
      <c r="H23" s="59"/>
      <c r="I23" s="64">
        <v>166601973.81871265</v>
      </c>
      <c r="J23" s="64">
        <v>153152830.43336022</v>
      </c>
      <c r="K23" s="64">
        <v>146009325.96155849</v>
      </c>
      <c r="L23" s="65">
        <v>157201025.22768137</v>
      </c>
      <c r="M23" s="59"/>
      <c r="N23" s="66">
        <v>622965155.44131279</v>
      </c>
      <c r="O23" s="59"/>
      <c r="P23" s="64">
        <v>159124226.10629368</v>
      </c>
      <c r="Q23" s="64">
        <v>173251822.02331489</v>
      </c>
      <c r="R23" s="64">
        <v>168879311.84507853</v>
      </c>
      <c r="S23" s="65">
        <v>199636008.23640525</v>
      </c>
      <c r="T23" s="59"/>
      <c r="U23" s="66">
        <v>700891368.21109235</v>
      </c>
      <c r="V23" s="59"/>
      <c r="W23" s="64">
        <v>173165845.64494067</v>
      </c>
      <c r="X23" s="64">
        <v>173211170.05209726</v>
      </c>
      <c r="Y23" s="64">
        <v>180141612.90256894</v>
      </c>
      <c r="Z23" s="65">
        <v>205684358.28951252</v>
      </c>
      <c r="AA23" s="59"/>
      <c r="AB23" s="66">
        <v>732202986.88911939</v>
      </c>
      <c r="AC23" s="59"/>
      <c r="AD23" s="64">
        <v>187274730.53583893</v>
      </c>
      <c r="AE23" s="64">
        <v>181066021.92389223</v>
      </c>
      <c r="AF23" s="64">
        <v>189093645.46087071</v>
      </c>
      <c r="AG23" s="65">
        <v>0</v>
      </c>
      <c r="AH23" s="59"/>
      <c r="AI23" s="66">
        <v>557434397.92060184</v>
      </c>
    </row>
    <row r="24" spans="1:35" ht="21" customHeight="1" thickBot="1" x14ac:dyDescent="0.4">
      <c r="A24" s="52" t="s">
        <v>116</v>
      </c>
      <c r="B24" s="67">
        <v>128580853.74480668</v>
      </c>
      <c r="C24" s="67">
        <v>128539014.49819168</v>
      </c>
      <c r="D24" s="67">
        <v>147231598.96983868</v>
      </c>
      <c r="E24" s="68">
        <v>156318259.75828603</v>
      </c>
      <c r="G24" s="69">
        <v>560669726.9711231</v>
      </c>
      <c r="H24" s="59"/>
      <c r="I24" s="67">
        <v>146449799.131695</v>
      </c>
      <c r="J24" s="67">
        <v>143971875.94717261</v>
      </c>
      <c r="K24" s="67">
        <v>139487633.9841961</v>
      </c>
      <c r="L24" s="68">
        <v>155808188.67479062</v>
      </c>
      <c r="M24" s="59"/>
      <c r="N24" s="69">
        <v>585717497.73785436</v>
      </c>
      <c r="O24" s="59"/>
      <c r="P24" s="67">
        <v>159097585.61967048</v>
      </c>
      <c r="Q24" s="67">
        <v>162471034.51169252</v>
      </c>
      <c r="R24" s="67">
        <v>166750104.10416871</v>
      </c>
      <c r="S24" s="68">
        <v>188295464.29246259</v>
      </c>
      <c r="T24" s="59"/>
      <c r="U24" s="69">
        <v>676614188.52799439</v>
      </c>
      <c r="V24" s="59"/>
      <c r="W24" s="67">
        <v>167523050.24106482</v>
      </c>
      <c r="X24" s="67">
        <v>169689906.00562152</v>
      </c>
      <c r="Y24" s="67">
        <v>174659602.10039094</v>
      </c>
      <c r="Z24" s="68">
        <v>193806500.15668797</v>
      </c>
      <c r="AA24" s="59"/>
      <c r="AB24" s="69">
        <v>705679058.50376523</v>
      </c>
      <c r="AC24" s="59"/>
      <c r="AD24" s="67">
        <v>180003545.18769968</v>
      </c>
      <c r="AE24" s="67">
        <v>180758632.00389224</v>
      </c>
      <c r="AF24" s="67">
        <v>189093645.46087071</v>
      </c>
      <c r="AG24" s="68">
        <v>0</v>
      </c>
      <c r="AH24" s="59"/>
      <c r="AI24" s="69">
        <v>549855822.6524626</v>
      </c>
    </row>
    <row r="25" spans="1:35" ht="21" customHeight="1" thickBot="1" x14ac:dyDescent="0.4">
      <c r="A25" s="52" t="s">
        <v>117</v>
      </c>
      <c r="B25" s="67">
        <v>2327620.8956439714</v>
      </c>
      <c r="C25" s="67">
        <v>3630273.1992797116</v>
      </c>
      <c r="D25" s="67">
        <v>6337618.9062767979</v>
      </c>
      <c r="E25" s="68">
        <v>23590959.144229122</v>
      </c>
      <c r="G25" s="69">
        <v>35886472.145429604</v>
      </c>
      <c r="H25" s="59"/>
      <c r="I25" s="67">
        <v>20152174.687017668</v>
      </c>
      <c r="J25" s="67">
        <v>9180954.4861876182</v>
      </c>
      <c r="K25" s="67">
        <v>6521691.9773623729</v>
      </c>
      <c r="L25" s="68">
        <v>1392836.5528907527</v>
      </c>
      <c r="M25" s="59"/>
      <c r="N25" s="69">
        <v>37247657.703458413</v>
      </c>
      <c r="O25" s="59"/>
      <c r="P25" s="67">
        <v>26640.486623220721</v>
      </c>
      <c r="Q25" s="67">
        <v>10780787.511622364</v>
      </c>
      <c r="R25" s="67">
        <v>2129207.7409098106</v>
      </c>
      <c r="S25" s="68">
        <v>11340543.943942701</v>
      </c>
      <c r="T25" s="59"/>
      <c r="U25" s="69">
        <v>24277179.683098096</v>
      </c>
      <c r="V25" s="59"/>
      <c r="W25" s="67">
        <v>5642795.4038758371</v>
      </c>
      <c r="X25" s="67">
        <v>3521264.0464757336</v>
      </c>
      <c r="Y25" s="67">
        <v>5482010.802178015</v>
      </c>
      <c r="Z25" s="68">
        <v>11877858.132824559</v>
      </c>
      <c r="AA25" s="59"/>
      <c r="AB25" s="69">
        <v>26523928.385354143</v>
      </c>
      <c r="AC25" s="59"/>
      <c r="AD25" s="67">
        <v>7271185.3481392562</v>
      </c>
      <c r="AE25" s="67">
        <v>307389.92</v>
      </c>
      <c r="AF25" s="67">
        <v>0</v>
      </c>
      <c r="AG25" s="68">
        <v>0</v>
      </c>
      <c r="AH25" s="59"/>
      <c r="AI25" s="69">
        <v>7578575.2681392562</v>
      </c>
    </row>
    <row r="26" spans="1:35" ht="21" customHeight="1" thickBot="1" x14ac:dyDescent="0.4">
      <c r="A26" s="51" t="s">
        <v>124</v>
      </c>
      <c r="B26" s="64">
        <v>460792625.64134544</v>
      </c>
      <c r="C26" s="64">
        <v>453041982.448843</v>
      </c>
      <c r="D26" s="64">
        <v>502634662.68583167</v>
      </c>
      <c r="E26" s="65">
        <v>542162571.06390512</v>
      </c>
      <c r="G26" s="66">
        <v>1958631841.8399253</v>
      </c>
      <c r="H26" s="59"/>
      <c r="I26" s="64">
        <v>508018178.50463301</v>
      </c>
      <c r="J26" s="64">
        <v>491057163.59159088</v>
      </c>
      <c r="K26" s="64">
        <v>476578287.7566812</v>
      </c>
      <c r="L26" s="65">
        <v>508532705.27474535</v>
      </c>
      <c r="M26" s="59"/>
      <c r="N26" s="66">
        <v>1984186335.1276503</v>
      </c>
      <c r="O26" s="59"/>
      <c r="P26" s="64">
        <v>487153468.35442162</v>
      </c>
      <c r="Q26" s="64">
        <v>510089112.30403221</v>
      </c>
      <c r="R26" s="64">
        <v>487799901.03122562</v>
      </c>
      <c r="S26" s="65">
        <v>526119761.82574517</v>
      </c>
      <c r="T26" s="59"/>
      <c r="U26" s="66">
        <v>2011162243.5154245</v>
      </c>
      <c r="V26" s="59"/>
      <c r="W26" s="64">
        <v>475486510.15119153</v>
      </c>
      <c r="X26" s="64">
        <v>470308750.63509321</v>
      </c>
      <c r="Y26" s="64">
        <v>479049168.33222067</v>
      </c>
      <c r="Z26" s="65">
        <v>507416750.71899629</v>
      </c>
      <c r="AA26" s="59"/>
      <c r="AB26" s="66">
        <v>1932261179.8375018</v>
      </c>
      <c r="AC26" s="59"/>
      <c r="AD26" s="64">
        <v>465462676.35556448</v>
      </c>
      <c r="AE26" s="64">
        <v>454563386.25499666</v>
      </c>
      <c r="AF26" s="64">
        <v>461887596.8671068</v>
      </c>
      <c r="AG26" s="65">
        <v>0</v>
      </c>
      <c r="AH26" s="59"/>
      <c r="AI26" s="66">
        <v>1381913659.4776678</v>
      </c>
    </row>
    <row r="27" spans="1:35" ht="21" customHeight="1" thickBot="1" x14ac:dyDescent="0.4">
      <c r="A27" s="52" t="s">
        <v>116</v>
      </c>
      <c r="B27" s="67">
        <v>447220509.73769689</v>
      </c>
      <c r="C27" s="67">
        <v>444967108.1120255</v>
      </c>
      <c r="D27" s="67">
        <v>489011400.68617469</v>
      </c>
      <c r="E27" s="68">
        <v>517039611.91967607</v>
      </c>
      <c r="G27" s="69">
        <v>1898238630.4555731</v>
      </c>
      <c r="H27" s="59"/>
      <c r="I27" s="67">
        <v>484341564.43976247</v>
      </c>
      <c r="J27" s="67">
        <v>478918568.97163546</v>
      </c>
      <c r="K27" s="67">
        <v>469650970.80504346</v>
      </c>
      <c r="L27" s="68">
        <v>504231121.72185457</v>
      </c>
      <c r="M27" s="59"/>
      <c r="N27" s="69">
        <v>1937142225.9382958</v>
      </c>
      <c r="O27" s="59"/>
      <c r="P27" s="67">
        <v>484218080.86779845</v>
      </c>
      <c r="Q27" s="67">
        <v>493704366.63240987</v>
      </c>
      <c r="R27" s="67">
        <v>484305352.1951769</v>
      </c>
      <c r="S27" s="68">
        <v>510489197.5323993</v>
      </c>
      <c r="T27" s="59"/>
      <c r="U27" s="69">
        <v>1972716997.2277846</v>
      </c>
      <c r="V27" s="59"/>
      <c r="W27" s="67">
        <v>469091356.66293907</v>
      </c>
      <c r="X27" s="67">
        <v>466787486.58861744</v>
      </c>
      <c r="Y27" s="67">
        <v>472078159.11004269</v>
      </c>
      <c r="Z27" s="68">
        <v>494413892.58617175</v>
      </c>
      <c r="AA27" s="59"/>
      <c r="AB27" s="69">
        <v>1902370894.9477711</v>
      </c>
      <c r="AC27" s="59"/>
      <c r="AD27" s="67">
        <v>458191491.00742525</v>
      </c>
      <c r="AE27" s="67">
        <v>454255996.33499664</v>
      </c>
      <c r="AF27" s="67">
        <v>461887596.8671068</v>
      </c>
      <c r="AG27" s="68">
        <v>0</v>
      </c>
      <c r="AH27" s="59"/>
      <c r="AI27" s="69">
        <v>1374335084.2095287</v>
      </c>
    </row>
    <row r="28" spans="1:35" ht="21" customHeight="1" thickBot="1" x14ac:dyDescent="0.4">
      <c r="A28" s="52" t="s">
        <v>117</v>
      </c>
      <c r="B28" s="67">
        <v>13572115.903648544</v>
      </c>
      <c r="C28" s="67">
        <v>8074874.3368174927</v>
      </c>
      <c r="D28" s="67">
        <v>13623261.999657007</v>
      </c>
      <c r="E28" s="68">
        <v>25122959.144229122</v>
      </c>
      <c r="G28" s="69">
        <v>60393211.384352162</v>
      </c>
      <c r="H28" s="59"/>
      <c r="I28" s="67">
        <v>23676614.064870521</v>
      </c>
      <c r="J28" s="67">
        <v>12138594.619955411</v>
      </c>
      <c r="K28" s="67">
        <v>6927316.9516377971</v>
      </c>
      <c r="L28" s="68">
        <v>4301583.5528907524</v>
      </c>
      <c r="M28" s="59"/>
      <c r="N28" s="69">
        <v>47044109.189354487</v>
      </c>
      <c r="O28" s="59"/>
      <c r="P28" s="67">
        <v>2935387.4866232206</v>
      </c>
      <c r="Q28" s="67">
        <v>16384745.671622364</v>
      </c>
      <c r="R28" s="67">
        <v>3494548.8360487055</v>
      </c>
      <c r="S28" s="68">
        <v>15630564.29334591</v>
      </c>
      <c r="T28" s="59"/>
      <c r="U28" s="69">
        <v>38445246.287640199</v>
      </c>
      <c r="V28" s="59"/>
      <c r="W28" s="67">
        <v>6395153.4882524451</v>
      </c>
      <c r="X28" s="67">
        <v>3521264.0464757336</v>
      </c>
      <c r="Y28" s="67">
        <v>6971009.2221780149</v>
      </c>
      <c r="Z28" s="68">
        <v>13002858.132824559</v>
      </c>
      <c r="AA28" s="59"/>
      <c r="AB28" s="69">
        <v>29890284.889730752</v>
      </c>
      <c r="AC28" s="59"/>
      <c r="AD28" s="67">
        <v>7271185.3481392562</v>
      </c>
      <c r="AE28" s="67">
        <v>307389.92</v>
      </c>
      <c r="AF28" s="67">
        <v>0</v>
      </c>
      <c r="AG28" s="68">
        <v>0</v>
      </c>
      <c r="AH28" s="59"/>
      <c r="AI28" s="69">
        <v>7578575.2681392562</v>
      </c>
    </row>
    <row r="29" spans="1:35" ht="21" customHeight="1" thickBot="1" x14ac:dyDescent="0.4">
      <c r="A29" s="51" t="s">
        <v>125</v>
      </c>
      <c r="B29" s="64">
        <v>4076590.2264830666</v>
      </c>
      <c r="C29" s="64">
        <v>13741757.480646467</v>
      </c>
      <c r="D29" s="64">
        <v>16796046.790945582</v>
      </c>
      <c r="E29" s="65">
        <v>14521422.071612846</v>
      </c>
      <c r="G29" s="66">
        <v>49135816.569687963</v>
      </c>
      <c r="H29" s="59"/>
      <c r="I29" s="64">
        <v>5045996.5767620597</v>
      </c>
      <c r="J29" s="64">
        <v>-61032.833822988323</v>
      </c>
      <c r="K29" s="64">
        <v>207715.81006119051</v>
      </c>
      <c r="L29" s="65">
        <v>225568.05101438035</v>
      </c>
      <c r="M29" s="59"/>
      <c r="N29" s="66">
        <v>5418247.6040146425</v>
      </c>
      <c r="O29" s="59"/>
      <c r="P29" s="64">
        <v>179058.26602624307</v>
      </c>
      <c r="Q29" s="64">
        <v>572503.11178012809</v>
      </c>
      <c r="R29" s="64">
        <v>220840.98896670429</v>
      </c>
      <c r="S29" s="65">
        <v>7122001.9671177417</v>
      </c>
      <c r="T29" s="59"/>
      <c r="U29" s="66">
        <v>8094404.3338908171</v>
      </c>
      <c r="V29" s="59"/>
      <c r="W29" s="64">
        <v>168966.47185457783</v>
      </c>
      <c r="X29" s="64">
        <v>357010.90710146661</v>
      </c>
      <c r="Y29" s="64">
        <v>267488.12559078296</v>
      </c>
      <c r="Z29" s="65">
        <v>7592862.5661135111</v>
      </c>
      <c r="AA29" s="59"/>
      <c r="AB29" s="66">
        <v>8386328.0706603387</v>
      </c>
      <c r="AC29" s="59"/>
      <c r="AD29" s="64">
        <v>395996.92789029784</v>
      </c>
      <c r="AE29" s="64">
        <v>334991.06064095313</v>
      </c>
      <c r="AF29" s="64">
        <v>152669.43576960894</v>
      </c>
      <c r="AG29" s="65">
        <v>0</v>
      </c>
      <c r="AH29" s="59"/>
      <c r="AI29" s="66">
        <v>883657.42430085992</v>
      </c>
    </row>
    <row r="30" spans="1:35" ht="21" customHeight="1" thickBot="1" x14ac:dyDescent="0.4">
      <c r="A30" s="53" t="s">
        <v>126</v>
      </c>
      <c r="B30" s="70">
        <v>464869215.86782849</v>
      </c>
      <c r="C30" s="70">
        <v>466783739.92948949</v>
      </c>
      <c r="D30" s="70">
        <v>519430709.47677726</v>
      </c>
      <c r="E30" s="71">
        <v>556683993.13551795</v>
      </c>
      <c r="G30" s="72">
        <v>2007767658.4096131</v>
      </c>
      <c r="H30" s="59"/>
      <c r="I30" s="70">
        <v>513064175.08139509</v>
      </c>
      <c r="J30" s="70">
        <v>490996130.75776792</v>
      </c>
      <c r="K30" s="70">
        <v>476786003.56674242</v>
      </c>
      <c r="L30" s="71">
        <v>508758273.32575971</v>
      </c>
      <c r="M30" s="59"/>
      <c r="N30" s="72">
        <v>1989604582.7316651</v>
      </c>
      <c r="O30" s="59"/>
      <c r="P30" s="70">
        <v>487332526.62044787</v>
      </c>
      <c r="Q30" s="70">
        <v>510661615.41581231</v>
      </c>
      <c r="R30" s="70">
        <v>488020742.02019233</v>
      </c>
      <c r="S30" s="71">
        <v>533241763.79286289</v>
      </c>
      <c r="T30" s="59"/>
      <c r="U30" s="72">
        <v>2019256647.8493154</v>
      </c>
      <c r="V30" s="59"/>
      <c r="W30" s="70">
        <v>475655476.6230461</v>
      </c>
      <c r="X30" s="70">
        <v>470665761.54219466</v>
      </c>
      <c r="Y30" s="70">
        <v>479316656.45781147</v>
      </c>
      <c r="Z30" s="71">
        <v>515009613.28510982</v>
      </c>
      <c r="AA30" s="59"/>
      <c r="AB30" s="72">
        <v>1940647507.9081619</v>
      </c>
      <c r="AC30" s="59"/>
      <c r="AD30" s="70">
        <v>465858673.28345478</v>
      </c>
      <c r="AE30" s="70">
        <v>454898377.31563759</v>
      </c>
      <c r="AF30" s="70">
        <v>462040266.30287641</v>
      </c>
      <c r="AG30" s="71">
        <v>0</v>
      </c>
      <c r="AH30" s="59"/>
      <c r="AI30" s="72">
        <v>1382797316.9019687</v>
      </c>
    </row>
    <row r="31" spans="1:35" ht="15" thickTop="1" x14ac:dyDescent="0.35"/>
  </sheetData>
  <mergeCells count="1">
    <mergeCell ref="A1:E1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A1:AI31"/>
  <sheetViews>
    <sheetView zoomScale="110" zoomScaleNormal="110" workbookViewId="0">
      <pane xSplit="1" ySplit="5" topLeftCell="U30" activePane="bottomRight" state="frozen"/>
      <selection pane="topRight" activeCell="B1" sqref="B1"/>
      <selection pane="bottomLeft" activeCell="A5" sqref="A5"/>
      <selection pane="bottomRight" sqref="A1:AI30"/>
    </sheetView>
  </sheetViews>
  <sheetFormatPr defaultColWidth="8.81640625" defaultRowHeight="14.5" x14ac:dyDescent="0.35"/>
  <cols>
    <col min="1" max="1" width="20.54296875" style="46" customWidth="1"/>
    <col min="2" max="5" width="7.54296875" style="46" customWidth="1"/>
    <col min="6" max="6" width="1.36328125" style="46" customWidth="1"/>
    <col min="7" max="7" width="7.54296875" style="46" customWidth="1"/>
    <col min="8" max="8" width="1.36328125" style="46" customWidth="1"/>
    <col min="9" max="12" width="7.54296875" style="46" customWidth="1"/>
    <col min="13" max="13" width="1.36328125" style="46" customWidth="1"/>
    <col min="14" max="14" width="7.54296875" style="46" customWidth="1"/>
    <col min="15" max="15" width="1.36328125" style="46" customWidth="1"/>
    <col min="16" max="19" width="7.54296875" style="46" customWidth="1"/>
    <col min="20" max="20" width="1.36328125" style="46" customWidth="1"/>
    <col min="21" max="21" width="7.54296875" style="36" customWidth="1"/>
    <col min="22" max="22" width="1.36328125" style="46" customWidth="1"/>
    <col min="23" max="26" width="7.54296875" style="46" customWidth="1"/>
    <col min="27" max="27" width="1.36328125" style="46" customWidth="1"/>
    <col min="28" max="28" width="7.54296875" style="46" customWidth="1"/>
    <col min="29" max="29" width="1.36328125" style="46" customWidth="1"/>
    <col min="30" max="33" width="7.54296875" style="46" customWidth="1"/>
    <col min="34" max="34" width="1.36328125" style="46" customWidth="1"/>
    <col min="35" max="35" width="7.54296875" style="46" customWidth="1"/>
    <col min="36" max="36" width="1.36328125" style="46" customWidth="1"/>
    <col min="37" max="16384" width="8.81640625" style="46"/>
  </cols>
  <sheetData>
    <row r="1" spans="1:35" x14ac:dyDescent="0.35">
      <c r="A1" s="92" t="s">
        <v>136</v>
      </c>
      <c r="B1" s="92"/>
      <c r="C1" s="92"/>
      <c r="D1" s="92"/>
      <c r="E1" s="92"/>
    </row>
    <row r="2" spans="1:35" ht="15" thickBot="1" x14ac:dyDescent="0.4"/>
    <row r="3" spans="1:35" ht="21" customHeight="1" thickBot="1" x14ac:dyDescent="0.4">
      <c r="A3" s="47" t="s">
        <v>105</v>
      </c>
      <c r="B3" s="54" t="s">
        <v>129</v>
      </c>
      <c r="C3" s="54" t="s">
        <v>130</v>
      </c>
      <c r="D3" s="54" t="s">
        <v>131</v>
      </c>
      <c r="E3" s="55" t="s">
        <v>132</v>
      </c>
      <c r="G3" s="56">
        <v>2016</v>
      </c>
      <c r="I3" s="54" t="s">
        <v>106</v>
      </c>
      <c r="J3" s="54" t="s">
        <v>107</v>
      </c>
      <c r="K3" s="54" t="s">
        <v>108</v>
      </c>
      <c r="L3" s="55" t="s">
        <v>109</v>
      </c>
      <c r="N3" s="56">
        <v>2017</v>
      </c>
      <c r="P3" s="54" t="s">
        <v>110</v>
      </c>
      <c r="Q3" s="54" t="s">
        <v>111</v>
      </c>
      <c r="R3" s="54" t="s">
        <v>112</v>
      </c>
      <c r="S3" s="55" t="s">
        <v>113</v>
      </c>
      <c r="U3" s="56">
        <v>2018</v>
      </c>
      <c r="W3" s="54" t="s">
        <v>127</v>
      </c>
      <c r="X3" s="54" t="s">
        <v>128</v>
      </c>
      <c r="Y3" s="54" t="s">
        <v>133</v>
      </c>
      <c r="Z3" s="55" t="s">
        <v>135</v>
      </c>
      <c r="AB3" s="56">
        <v>2019</v>
      </c>
      <c r="AD3" s="54" t="s">
        <v>138</v>
      </c>
      <c r="AE3" s="54" t="s">
        <v>139</v>
      </c>
      <c r="AF3" s="54" t="s">
        <v>140</v>
      </c>
      <c r="AG3" s="55" t="s">
        <v>141</v>
      </c>
      <c r="AI3" s="56">
        <v>2020</v>
      </c>
    </row>
    <row r="4" spans="1:35" ht="21" customHeight="1" thickBot="1" x14ac:dyDescent="0.4">
      <c r="A4" s="48" t="s">
        <v>114</v>
      </c>
      <c r="B4" s="73">
        <v>1.0898000000000001</v>
      </c>
      <c r="C4" s="73">
        <v>1.1314</v>
      </c>
      <c r="D4" s="73">
        <v>1.1115999999999999</v>
      </c>
      <c r="E4" s="74">
        <v>1.0913999999999999</v>
      </c>
      <c r="F4" s="75"/>
      <c r="G4" s="76">
        <v>1.10605</v>
      </c>
      <c r="H4" s="75"/>
      <c r="I4" s="73">
        <v>1.0630999999999999</v>
      </c>
      <c r="J4" s="73">
        <v>1.0947</v>
      </c>
      <c r="K4" s="73">
        <v>1.1655</v>
      </c>
      <c r="L4" s="74">
        <v>1.1763999999999999</v>
      </c>
      <c r="M4" s="75"/>
      <c r="N4" s="76">
        <v>1.124925</v>
      </c>
      <c r="O4" s="75"/>
      <c r="P4" s="73">
        <v>1.2221</v>
      </c>
      <c r="Q4" s="73">
        <v>1.2033</v>
      </c>
      <c r="R4" s="73">
        <v>1.1681999999999999</v>
      </c>
      <c r="S4" s="74">
        <v>1.1417999999999999</v>
      </c>
      <c r="T4" s="75"/>
      <c r="U4" s="76">
        <v>1.1838499999999998</v>
      </c>
      <c r="V4" s="75"/>
      <c r="W4" s="73">
        <v>1.1451</v>
      </c>
      <c r="X4" s="73">
        <v>1.1201000000000001</v>
      </c>
      <c r="Y4" s="73">
        <v>1.1189</v>
      </c>
      <c r="Z4" s="77">
        <v>1.1008325333565632</v>
      </c>
      <c r="AA4" s="75"/>
      <c r="AB4" s="76">
        <v>1.1212331333391408</v>
      </c>
      <c r="AC4" s="75"/>
      <c r="AD4" s="77">
        <v>1.108768471963095</v>
      </c>
      <c r="AE4" s="77">
        <v>1.0989333333333333</v>
      </c>
      <c r="AF4" s="73">
        <v>1.1661999999999999</v>
      </c>
      <c r="AG4" s="77"/>
      <c r="AH4" s="75"/>
      <c r="AI4" s="76">
        <v>1.1246339350988095</v>
      </c>
    </row>
    <row r="5" spans="1:35" ht="21" customHeight="1" thickBot="1" x14ac:dyDescent="0.4">
      <c r="A5" s="49" t="s">
        <v>115</v>
      </c>
      <c r="B5" s="57">
        <v>284993025.35672688</v>
      </c>
      <c r="C5" s="57">
        <v>269591334.10894012</v>
      </c>
      <c r="D5" s="57">
        <v>275617719.64228719</v>
      </c>
      <c r="E5" s="58">
        <v>277629487.80153251</v>
      </c>
      <c r="G5" s="60">
        <v>1107831566.9094868</v>
      </c>
      <c r="H5" s="59"/>
      <c r="I5" s="57">
        <v>271686041.00749093</v>
      </c>
      <c r="J5" s="57">
        <v>265824654.51808169</v>
      </c>
      <c r="K5" s="57">
        <v>254385593.60016617</v>
      </c>
      <c r="L5" s="58">
        <v>261877535.53599346</v>
      </c>
      <c r="M5" s="59"/>
      <c r="N5" s="60">
        <v>1053773824.6617323</v>
      </c>
      <c r="O5" s="59"/>
      <c r="P5" s="57">
        <v>247179293.06063887</v>
      </c>
      <c r="Q5" s="57">
        <v>248304770.86464664</v>
      </c>
      <c r="R5" s="57">
        <v>239159946.30742234</v>
      </c>
      <c r="S5" s="58">
        <v>248439852.53424031</v>
      </c>
      <c r="T5" s="59"/>
      <c r="U5" s="60">
        <v>983083862.76694822</v>
      </c>
      <c r="V5" s="59"/>
      <c r="W5" s="57">
        <v>229171368.25902599</v>
      </c>
      <c r="X5" s="57">
        <v>225322508.46726394</v>
      </c>
      <c r="Y5" s="57">
        <v>225071408.80603829</v>
      </c>
      <c r="Z5" s="58">
        <v>230189734.8385936</v>
      </c>
      <c r="AA5" s="59"/>
      <c r="AB5" s="60">
        <v>909755020.37092185</v>
      </c>
      <c r="AC5" s="59"/>
      <c r="AD5" s="57">
        <v>211523473.73201391</v>
      </c>
      <c r="AE5" s="57">
        <v>211347696.33301765</v>
      </c>
      <c r="AF5" s="57">
        <v>205515990.01698595</v>
      </c>
      <c r="AG5" s="58">
        <v>0</v>
      </c>
      <c r="AH5" s="59"/>
      <c r="AI5" s="60">
        <v>628387160.08201742</v>
      </c>
    </row>
    <row r="6" spans="1:35" ht="21" customHeight="1" thickBot="1" x14ac:dyDescent="0.4">
      <c r="A6" s="50" t="s">
        <v>116</v>
      </c>
      <c r="B6" s="61">
        <v>275867827.10498929</v>
      </c>
      <c r="C6" s="61">
        <v>268634590.0464164</v>
      </c>
      <c r="D6" s="61">
        <v>268139046.11410883</v>
      </c>
      <c r="E6" s="62">
        <v>276097487.80153251</v>
      </c>
      <c r="G6" s="63">
        <v>1088738951.0670471</v>
      </c>
      <c r="H6" s="59"/>
      <c r="I6" s="61">
        <v>268185874.17776132</v>
      </c>
      <c r="J6" s="61">
        <v>262841910.69063118</v>
      </c>
      <c r="K6" s="61">
        <v>253976500.42212418</v>
      </c>
      <c r="L6" s="62">
        <v>258968788.53599346</v>
      </c>
      <c r="M6" s="59"/>
      <c r="N6" s="63">
        <v>1043973073.8265101</v>
      </c>
      <c r="O6" s="59"/>
      <c r="P6" s="61">
        <v>244270546.06063887</v>
      </c>
      <c r="Q6" s="61">
        <v>242700812.70464665</v>
      </c>
      <c r="R6" s="61">
        <v>237799799.81515187</v>
      </c>
      <c r="S6" s="62">
        <v>244097158.65592787</v>
      </c>
      <c r="T6" s="59"/>
      <c r="U6" s="63">
        <v>968868317.23636532</v>
      </c>
      <c r="V6" s="59"/>
      <c r="W6" s="61">
        <v>228407614.77887279</v>
      </c>
      <c r="X6" s="61">
        <v>225322508.46726394</v>
      </c>
      <c r="Y6" s="61">
        <v>223582410.3860383</v>
      </c>
      <c r="Z6" s="62">
        <v>229064734.8385936</v>
      </c>
      <c r="AA6" s="59"/>
      <c r="AB6" s="63">
        <v>906377268.47076857</v>
      </c>
      <c r="AC6" s="59"/>
      <c r="AD6" s="61">
        <v>211523473.73201391</v>
      </c>
      <c r="AE6" s="61">
        <v>211347696.33301765</v>
      </c>
      <c r="AF6" s="61">
        <v>205515990.01698595</v>
      </c>
      <c r="AG6" s="62">
        <v>0</v>
      </c>
      <c r="AH6" s="59"/>
      <c r="AI6" s="63">
        <v>628387160.08201742</v>
      </c>
    </row>
    <row r="7" spans="1:35" ht="21" customHeight="1" thickBot="1" x14ac:dyDescent="0.4">
      <c r="A7" s="50" t="s">
        <v>117</v>
      </c>
      <c r="B7" s="61">
        <v>9125198.2517375723</v>
      </c>
      <c r="C7" s="61">
        <v>956744.06252371194</v>
      </c>
      <c r="D7" s="61">
        <v>7478673.5281783808</v>
      </c>
      <c r="E7" s="62">
        <v>1532000</v>
      </c>
      <c r="G7" s="63">
        <v>19092615.842439666</v>
      </c>
      <c r="H7" s="59"/>
      <c r="I7" s="61">
        <v>3500166.8297296059</v>
      </c>
      <c r="J7" s="61">
        <v>2982743.8274505059</v>
      </c>
      <c r="K7" s="61">
        <v>409093.17804198398</v>
      </c>
      <c r="L7" s="62">
        <v>2908747</v>
      </c>
      <c r="M7" s="59"/>
      <c r="N7" s="63">
        <v>9800750.8352220953</v>
      </c>
      <c r="O7" s="59"/>
      <c r="P7" s="61">
        <v>2908747</v>
      </c>
      <c r="Q7" s="61">
        <v>5603958.1600000001</v>
      </c>
      <c r="R7" s="61">
        <v>1360146.4922704771</v>
      </c>
      <c r="S7" s="62">
        <v>4342693.8783124415</v>
      </c>
      <c r="T7" s="59"/>
      <c r="U7" s="63">
        <v>14215545.53058292</v>
      </c>
      <c r="V7" s="59"/>
      <c r="W7" s="61">
        <v>763753.48015320324</v>
      </c>
      <c r="X7" s="61">
        <v>0</v>
      </c>
      <c r="Y7" s="61">
        <v>1488998.42</v>
      </c>
      <c r="Z7" s="62">
        <v>1125000.0000000002</v>
      </c>
      <c r="AA7" s="59"/>
      <c r="AB7" s="63">
        <v>3377751.9001532029</v>
      </c>
      <c r="AC7" s="59"/>
      <c r="AD7" s="61">
        <v>0</v>
      </c>
      <c r="AE7" s="61">
        <v>0</v>
      </c>
      <c r="AF7" s="61">
        <v>0</v>
      </c>
      <c r="AG7" s="62">
        <v>0</v>
      </c>
      <c r="AH7" s="59"/>
      <c r="AI7" s="63">
        <v>0</v>
      </c>
    </row>
    <row r="8" spans="1:35" ht="21" customHeight="1" thickBot="1" x14ac:dyDescent="0.4">
      <c r="A8" s="49" t="s">
        <v>118</v>
      </c>
      <c r="B8" s="57">
        <v>53360597.000000037</v>
      </c>
      <c r="C8" s="57">
        <v>55709524.879999973</v>
      </c>
      <c r="D8" s="57">
        <v>80755739.899146676</v>
      </c>
      <c r="E8" s="58">
        <v>93959717.860695526</v>
      </c>
      <c r="G8" s="60">
        <v>283785579.63984221</v>
      </c>
      <c r="H8" s="59"/>
      <c r="I8" s="57">
        <v>81747794.158804744</v>
      </c>
      <c r="J8" s="57">
        <v>80479117.584596887</v>
      </c>
      <c r="K8" s="57">
        <v>77401120.499442518</v>
      </c>
      <c r="L8" s="58">
        <v>89628647.169670954</v>
      </c>
      <c r="M8" s="59"/>
      <c r="N8" s="60">
        <v>329256679.4125151</v>
      </c>
      <c r="O8" s="59"/>
      <c r="P8" s="57">
        <v>77184374.099106729</v>
      </c>
      <c r="Q8" s="57">
        <v>85837326.353239775</v>
      </c>
      <c r="R8" s="57">
        <v>79727249.261680648</v>
      </c>
      <c r="S8" s="58">
        <v>80471373.765998095</v>
      </c>
      <c r="T8" s="59"/>
      <c r="U8" s="60">
        <v>323220323.48002529</v>
      </c>
      <c r="V8" s="59"/>
      <c r="W8" s="57">
        <v>74944326.049024552</v>
      </c>
      <c r="X8" s="57">
        <v>75159927.850410014</v>
      </c>
      <c r="Y8" s="57">
        <v>77098804.886816278</v>
      </c>
      <c r="Z8" s="58">
        <v>76467228.04825528</v>
      </c>
      <c r="AA8" s="59"/>
      <c r="AB8" s="60">
        <v>303670286.83450609</v>
      </c>
      <c r="AC8" s="59"/>
      <c r="AD8" s="57">
        <v>70424132.741902143</v>
      </c>
      <c r="AE8" s="57">
        <v>66048947.935061216</v>
      </c>
      <c r="AF8" s="57">
        <v>67297038.958029807</v>
      </c>
      <c r="AG8" s="58">
        <v>0</v>
      </c>
      <c r="AH8" s="59"/>
      <c r="AI8" s="60">
        <v>203770119.63499317</v>
      </c>
    </row>
    <row r="9" spans="1:35" ht="21" customHeight="1" thickBot="1" x14ac:dyDescent="0.4">
      <c r="A9" s="50" t="s">
        <v>116</v>
      </c>
      <c r="B9" s="61">
        <v>50790597.000000037</v>
      </c>
      <c r="C9" s="61">
        <v>52299524.879999973</v>
      </c>
      <c r="D9" s="61">
        <v>80755739.899146676</v>
      </c>
      <c r="E9" s="62">
        <v>93959717.860695526</v>
      </c>
      <c r="G9" s="63">
        <v>277805579.63984221</v>
      </c>
      <c r="H9" s="59"/>
      <c r="I9" s="61">
        <v>81747794.158804744</v>
      </c>
      <c r="J9" s="61">
        <v>80479117.584596887</v>
      </c>
      <c r="K9" s="61">
        <v>77401120.499442518</v>
      </c>
      <c r="L9" s="62">
        <v>89628647.169670954</v>
      </c>
      <c r="M9" s="59"/>
      <c r="N9" s="63">
        <v>329256679.4125151</v>
      </c>
      <c r="O9" s="59"/>
      <c r="P9" s="61">
        <v>77184374.099106729</v>
      </c>
      <c r="Q9" s="61">
        <v>85837326.353239775</v>
      </c>
      <c r="R9" s="61">
        <v>79727249.261680648</v>
      </c>
      <c r="S9" s="62">
        <v>80471373.765998095</v>
      </c>
      <c r="T9" s="59"/>
      <c r="U9" s="63">
        <v>323220323.48002529</v>
      </c>
      <c r="V9" s="59"/>
      <c r="W9" s="61">
        <v>74944326.049024552</v>
      </c>
      <c r="X9" s="61">
        <v>75159927.850410014</v>
      </c>
      <c r="Y9" s="61">
        <v>77098804.886816278</v>
      </c>
      <c r="Z9" s="62">
        <v>76467228.04825528</v>
      </c>
      <c r="AA9" s="59"/>
      <c r="AB9" s="63">
        <v>303670286.83450609</v>
      </c>
      <c r="AC9" s="59"/>
      <c r="AD9" s="61">
        <v>70424132.741902143</v>
      </c>
      <c r="AE9" s="61">
        <v>66048947.935061216</v>
      </c>
      <c r="AF9" s="61">
        <v>67297038.958029807</v>
      </c>
      <c r="AG9" s="62">
        <v>0</v>
      </c>
      <c r="AH9" s="59"/>
      <c r="AI9" s="63">
        <v>203770119.63499317</v>
      </c>
    </row>
    <row r="10" spans="1:35" ht="21" customHeight="1" thickBot="1" x14ac:dyDescent="0.4">
      <c r="A10" s="50" t="s">
        <v>117</v>
      </c>
      <c r="B10" s="61">
        <v>2570000</v>
      </c>
      <c r="C10" s="61">
        <v>3410000</v>
      </c>
      <c r="D10" s="61">
        <v>0</v>
      </c>
      <c r="E10" s="62">
        <v>0</v>
      </c>
      <c r="G10" s="63">
        <v>5980000</v>
      </c>
      <c r="H10" s="59"/>
      <c r="I10" s="61">
        <v>0</v>
      </c>
      <c r="J10" s="61">
        <v>0</v>
      </c>
      <c r="K10" s="61">
        <v>0</v>
      </c>
      <c r="L10" s="62">
        <v>0</v>
      </c>
      <c r="M10" s="59"/>
      <c r="N10" s="63">
        <v>0</v>
      </c>
      <c r="O10" s="59"/>
      <c r="P10" s="61">
        <v>0</v>
      </c>
      <c r="Q10" s="61">
        <v>0</v>
      </c>
      <c r="R10" s="61">
        <v>0</v>
      </c>
      <c r="S10" s="62">
        <v>0</v>
      </c>
      <c r="T10" s="59"/>
      <c r="U10" s="63">
        <v>0</v>
      </c>
      <c r="V10" s="59"/>
      <c r="W10" s="61">
        <v>0</v>
      </c>
      <c r="X10" s="61">
        <v>0</v>
      </c>
      <c r="Y10" s="61">
        <v>0</v>
      </c>
      <c r="Z10" s="62">
        <v>0</v>
      </c>
      <c r="AA10" s="59"/>
      <c r="AB10" s="63">
        <v>0</v>
      </c>
      <c r="AC10" s="59"/>
      <c r="AD10" s="61">
        <v>0</v>
      </c>
      <c r="AE10" s="61">
        <v>0</v>
      </c>
      <c r="AF10" s="61">
        <v>0</v>
      </c>
      <c r="AG10" s="62">
        <v>0</v>
      </c>
      <c r="AH10" s="59"/>
      <c r="AI10" s="63">
        <v>0</v>
      </c>
    </row>
    <row r="11" spans="1:35" ht="21" customHeight="1" thickBot="1" x14ac:dyDescent="0.4">
      <c r="A11" s="51" t="s">
        <v>119</v>
      </c>
      <c r="B11" s="64">
        <v>338353622.35672694</v>
      </c>
      <c r="C11" s="64">
        <v>325300858.98894012</v>
      </c>
      <c r="D11" s="64">
        <v>356373459.54143387</v>
      </c>
      <c r="E11" s="65">
        <v>371589205.66222805</v>
      </c>
      <c r="G11" s="66">
        <v>1391617146.549329</v>
      </c>
      <c r="H11" s="59"/>
      <c r="I11" s="64">
        <v>353433835.16629565</v>
      </c>
      <c r="J11" s="64">
        <v>346303772.1026786</v>
      </c>
      <c r="K11" s="64">
        <v>331786714.09960866</v>
      </c>
      <c r="L11" s="65">
        <v>351506182.7056644</v>
      </c>
      <c r="M11" s="59"/>
      <c r="N11" s="66">
        <v>1383030504.0742474</v>
      </c>
      <c r="O11" s="59"/>
      <c r="P11" s="64">
        <v>324363667.15974557</v>
      </c>
      <c r="Q11" s="64">
        <v>334142097.21788645</v>
      </c>
      <c r="R11" s="64">
        <v>318887195.569103</v>
      </c>
      <c r="S11" s="65">
        <v>328911226.30023837</v>
      </c>
      <c r="T11" s="59"/>
      <c r="U11" s="66">
        <v>1306304186.2469735</v>
      </c>
      <c r="V11" s="59"/>
      <c r="W11" s="64">
        <v>304115694.30805051</v>
      </c>
      <c r="X11" s="64">
        <v>300482436.31767392</v>
      </c>
      <c r="Y11" s="64">
        <v>302170213.69285458</v>
      </c>
      <c r="Z11" s="65">
        <v>306656962.88684887</v>
      </c>
      <c r="AA11" s="59"/>
      <c r="AB11" s="66">
        <v>1213425307.2054279</v>
      </c>
      <c r="AC11" s="59"/>
      <c r="AD11" s="64">
        <v>281947606.47391605</v>
      </c>
      <c r="AE11" s="64">
        <v>277396644.26807886</v>
      </c>
      <c r="AF11" s="64">
        <v>272813028.97501576</v>
      </c>
      <c r="AG11" s="65">
        <v>0</v>
      </c>
      <c r="AH11" s="59"/>
      <c r="AI11" s="66">
        <v>832157279.71701062</v>
      </c>
    </row>
    <row r="12" spans="1:35" ht="21" customHeight="1" thickBot="1" x14ac:dyDescent="0.4">
      <c r="A12" s="52" t="s">
        <v>116</v>
      </c>
      <c r="B12" s="67">
        <v>326658424.10498935</v>
      </c>
      <c r="C12" s="67">
        <v>320934114.9264164</v>
      </c>
      <c r="D12" s="67">
        <v>348894786.01325548</v>
      </c>
      <c r="E12" s="68">
        <v>370057205.66222805</v>
      </c>
      <c r="G12" s="69">
        <v>1366544530.7068892</v>
      </c>
      <c r="H12" s="59"/>
      <c r="I12" s="67">
        <v>349933668.33656609</v>
      </c>
      <c r="J12" s="67">
        <v>343321028.27522808</v>
      </c>
      <c r="K12" s="67">
        <v>331377620.92156672</v>
      </c>
      <c r="L12" s="68">
        <v>348597435.7056644</v>
      </c>
      <c r="M12" s="59"/>
      <c r="N12" s="69">
        <v>1373229753.2390254</v>
      </c>
      <c r="O12" s="59"/>
      <c r="P12" s="67">
        <v>321454920.15974557</v>
      </c>
      <c r="Q12" s="67">
        <v>328538139.05788642</v>
      </c>
      <c r="R12" s="67">
        <v>317527049.07683253</v>
      </c>
      <c r="S12" s="68">
        <v>324568532.42192596</v>
      </c>
      <c r="T12" s="59"/>
      <c r="U12" s="69">
        <v>1292088640.7163906</v>
      </c>
      <c r="V12" s="59"/>
      <c r="W12" s="67">
        <v>303351940.82789731</v>
      </c>
      <c r="X12" s="67">
        <v>300482436.31767392</v>
      </c>
      <c r="Y12" s="67">
        <v>300681215.27285457</v>
      </c>
      <c r="Z12" s="68">
        <v>305531962.88684887</v>
      </c>
      <c r="AA12" s="59"/>
      <c r="AB12" s="69">
        <v>1210047555.3052747</v>
      </c>
      <c r="AC12" s="59"/>
      <c r="AD12" s="67">
        <v>281947606.47391605</v>
      </c>
      <c r="AE12" s="67">
        <v>277396644.26807886</v>
      </c>
      <c r="AF12" s="67">
        <v>272813028.97501576</v>
      </c>
      <c r="AG12" s="68">
        <v>0</v>
      </c>
      <c r="AH12" s="59"/>
      <c r="AI12" s="69">
        <v>832157279.71701062</v>
      </c>
    </row>
    <row r="13" spans="1:35" ht="21" customHeight="1" thickBot="1" x14ac:dyDescent="0.4">
      <c r="A13" s="52" t="s">
        <v>117</v>
      </c>
      <c r="B13" s="67">
        <v>11695198.251737572</v>
      </c>
      <c r="C13" s="67">
        <v>4366744.0625237115</v>
      </c>
      <c r="D13" s="67">
        <v>7478673.5281783808</v>
      </c>
      <c r="E13" s="68">
        <v>1532000</v>
      </c>
      <c r="G13" s="69">
        <v>25072615.842439666</v>
      </c>
      <c r="H13" s="59"/>
      <c r="I13" s="67">
        <v>3500166.8297296059</v>
      </c>
      <c r="J13" s="67">
        <v>2982743.8274505059</v>
      </c>
      <c r="K13" s="67">
        <v>409093.17804198398</v>
      </c>
      <c r="L13" s="68">
        <v>2908747</v>
      </c>
      <c r="M13" s="59"/>
      <c r="N13" s="69">
        <v>9800750.8352220953</v>
      </c>
      <c r="O13" s="59"/>
      <c r="P13" s="67">
        <v>2908747</v>
      </c>
      <c r="Q13" s="67">
        <v>5603958.1600000001</v>
      </c>
      <c r="R13" s="67">
        <v>1360146.4922704771</v>
      </c>
      <c r="S13" s="68">
        <v>4342693.8783124415</v>
      </c>
      <c r="T13" s="59"/>
      <c r="U13" s="69">
        <v>14215545.53058292</v>
      </c>
      <c r="V13" s="59"/>
      <c r="W13" s="67">
        <v>763753.48015320324</v>
      </c>
      <c r="X13" s="67">
        <v>0</v>
      </c>
      <c r="Y13" s="67">
        <v>1488998.42</v>
      </c>
      <c r="Z13" s="68">
        <v>1125000.0000000002</v>
      </c>
      <c r="AA13" s="59"/>
      <c r="AB13" s="69">
        <v>3377751.9001532029</v>
      </c>
      <c r="AC13" s="59"/>
      <c r="AD13" s="67">
        <v>0</v>
      </c>
      <c r="AE13" s="67">
        <v>0</v>
      </c>
      <c r="AF13" s="67">
        <v>0</v>
      </c>
      <c r="AG13" s="68">
        <v>0</v>
      </c>
      <c r="AH13" s="59"/>
      <c r="AI13" s="69">
        <v>0</v>
      </c>
    </row>
    <row r="14" spans="1:35" ht="21" customHeight="1" thickBot="1" x14ac:dyDescent="0.4">
      <c r="A14" s="49" t="s">
        <v>120</v>
      </c>
      <c r="B14" s="57">
        <v>56835067.059962399</v>
      </c>
      <c r="C14" s="57">
        <v>56049320.625361018</v>
      </c>
      <c r="D14" s="57">
        <v>63736984.00561215</v>
      </c>
      <c r="E14" s="58">
        <v>65192010.585209355</v>
      </c>
      <c r="G14" s="60">
        <v>241813382.27614492</v>
      </c>
      <c r="H14" s="59"/>
      <c r="I14" s="57">
        <v>59388269.451627165</v>
      </c>
      <c r="J14" s="57">
        <v>60683765.144181557</v>
      </c>
      <c r="K14" s="57">
        <v>61009656.981376074</v>
      </c>
      <c r="L14" s="58">
        <v>64781895.831904367</v>
      </c>
      <c r="M14" s="59"/>
      <c r="N14" s="60">
        <v>245863587.40908915</v>
      </c>
      <c r="O14" s="59"/>
      <c r="P14" s="57">
        <v>59428478.345477492</v>
      </c>
      <c r="Q14" s="57">
        <v>71566204.20290938</v>
      </c>
      <c r="R14" s="57">
        <v>69639394.589465454</v>
      </c>
      <c r="S14" s="58">
        <v>74816715.290639505</v>
      </c>
      <c r="T14" s="59"/>
      <c r="U14" s="60">
        <v>275450792.42849183</v>
      </c>
      <c r="V14" s="59"/>
      <c r="W14" s="57">
        <v>68465531.641670421</v>
      </c>
      <c r="X14" s="57">
        <v>73470818.887521803</v>
      </c>
      <c r="Y14" s="57">
        <v>71476346.450745031</v>
      </c>
      <c r="Z14" s="58">
        <v>81142294.620505944</v>
      </c>
      <c r="AA14" s="59"/>
      <c r="AB14" s="60">
        <v>294554991.60044318</v>
      </c>
      <c r="AC14" s="59"/>
      <c r="AD14" s="57">
        <v>69771661.251523584</v>
      </c>
      <c r="AE14" s="57">
        <v>71722843.369945243</v>
      </c>
      <c r="AF14" s="57">
        <v>73573272.171790466</v>
      </c>
      <c r="AG14" s="58">
        <v>0</v>
      </c>
      <c r="AH14" s="59"/>
      <c r="AI14" s="60">
        <v>215067776.79325932</v>
      </c>
    </row>
    <row r="15" spans="1:35" ht="21" customHeight="1" thickBot="1" x14ac:dyDescent="0.4">
      <c r="A15" s="52" t="s">
        <v>116</v>
      </c>
      <c r="B15" s="67">
        <v>54341894.729168937</v>
      </c>
      <c r="C15" s="67">
        <v>52290667.418386944</v>
      </c>
      <c r="D15" s="67">
        <v>62315265.627563804</v>
      </c>
      <c r="E15" s="68">
        <v>62779666.695845895</v>
      </c>
      <c r="G15" s="69">
        <v>231727494.47096559</v>
      </c>
      <c r="H15" s="59"/>
      <c r="I15" s="67">
        <v>58802104.345419683</v>
      </c>
      <c r="J15" s="67">
        <v>56268845.226123266</v>
      </c>
      <c r="K15" s="67">
        <v>54488264.013934217</v>
      </c>
      <c r="L15" s="68">
        <v>63391464.949719049</v>
      </c>
      <c r="M15" s="59"/>
      <c r="N15" s="69">
        <v>232950678.53519621</v>
      </c>
      <c r="O15" s="59"/>
      <c r="P15" s="67">
        <v>59403205.901586823</v>
      </c>
      <c r="Q15" s="67">
        <v>63815825.032909378</v>
      </c>
      <c r="R15" s="67">
        <v>69639394.589465454</v>
      </c>
      <c r="S15" s="68">
        <v>74816715.290639505</v>
      </c>
      <c r="T15" s="59"/>
      <c r="U15" s="69">
        <v>267675140.81460118</v>
      </c>
      <c r="V15" s="59"/>
      <c r="W15" s="67">
        <v>68465531.641670421</v>
      </c>
      <c r="X15" s="67">
        <v>71417402.731123269</v>
      </c>
      <c r="Y15" s="67">
        <v>71476346.450745031</v>
      </c>
      <c r="Z15" s="68">
        <v>80657294.620505944</v>
      </c>
      <c r="AA15" s="59"/>
      <c r="AB15" s="69">
        <v>292016575.44404465</v>
      </c>
      <c r="AC15" s="59"/>
      <c r="AD15" s="67">
        <v>69771661.251523584</v>
      </c>
      <c r="AE15" s="67">
        <v>71415453.449945241</v>
      </c>
      <c r="AF15" s="67">
        <v>73573272.171790466</v>
      </c>
      <c r="AG15" s="68">
        <v>0</v>
      </c>
      <c r="AH15" s="59"/>
      <c r="AI15" s="69">
        <v>214760386.87325931</v>
      </c>
    </row>
    <row r="16" spans="1:35" ht="21" customHeight="1" thickBot="1" x14ac:dyDescent="0.4">
      <c r="A16" s="52" t="s">
        <v>117</v>
      </c>
      <c r="B16" s="67">
        <v>2493172.330793466</v>
      </c>
      <c r="C16" s="67">
        <v>3758653.206974071</v>
      </c>
      <c r="D16" s="67">
        <v>1421718.3780483492</v>
      </c>
      <c r="E16" s="68">
        <v>2412343.8893634635</v>
      </c>
      <c r="G16" s="69">
        <v>10085887.80517935</v>
      </c>
      <c r="H16" s="59"/>
      <c r="I16" s="67">
        <v>586165.1062074838</v>
      </c>
      <c r="J16" s="67">
        <v>4414919.9180582929</v>
      </c>
      <c r="K16" s="67">
        <v>6521392.9674418597</v>
      </c>
      <c r="L16" s="68">
        <v>1390430.8821853159</v>
      </c>
      <c r="M16" s="59"/>
      <c r="N16" s="69">
        <v>12912908.873892952</v>
      </c>
      <c r="O16" s="59"/>
      <c r="P16" s="67">
        <v>25272.443890669998</v>
      </c>
      <c r="Q16" s="67">
        <v>7750379.1700000009</v>
      </c>
      <c r="R16" s="67">
        <v>0</v>
      </c>
      <c r="S16" s="68">
        <v>0</v>
      </c>
      <c r="T16" s="59"/>
      <c r="U16" s="69">
        <v>7775651.6138906712</v>
      </c>
      <c r="V16" s="59"/>
      <c r="W16" s="67">
        <v>0</v>
      </c>
      <c r="X16" s="67">
        <v>2053416.156398529</v>
      </c>
      <c r="Y16" s="67">
        <v>0</v>
      </c>
      <c r="Z16" s="68">
        <v>485000</v>
      </c>
      <c r="AA16" s="59"/>
      <c r="AB16" s="69">
        <v>2538416.1563985292</v>
      </c>
      <c r="AC16" s="59"/>
      <c r="AD16" s="67">
        <v>0</v>
      </c>
      <c r="AE16" s="67">
        <v>307389.92</v>
      </c>
      <c r="AF16" s="67">
        <v>0</v>
      </c>
      <c r="AG16" s="68">
        <v>0</v>
      </c>
      <c r="AH16" s="59"/>
      <c r="AI16" s="69">
        <v>307389.92</v>
      </c>
    </row>
    <row r="17" spans="1:35" ht="21" customHeight="1" thickBot="1" x14ac:dyDescent="0.4">
      <c r="A17" s="49" t="s">
        <v>121</v>
      </c>
      <c r="B17" s="57">
        <v>59785565.490908697</v>
      </c>
      <c r="C17" s="57">
        <v>57519984.807393827</v>
      </c>
      <c r="D17" s="57">
        <v>64153923.96532394</v>
      </c>
      <c r="E17" s="58">
        <v>70282985.785269514</v>
      </c>
      <c r="G17" s="60">
        <v>251742460.04889596</v>
      </c>
      <c r="H17" s="59"/>
      <c r="I17" s="57">
        <v>71645223.367043942</v>
      </c>
      <c r="J17" s="57">
        <v>67965329.653592631</v>
      </c>
      <c r="K17" s="57">
        <v>54891159.089790598</v>
      </c>
      <c r="L17" s="58">
        <v>60267436.738017797</v>
      </c>
      <c r="M17" s="59"/>
      <c r="N17" s="60">
        <v>254769148.84844494</v>
      </c>
      <c r="O17" s="59"/>
      <c r="P17" s="57">
        <v>56145806.104733057</v>
      </c>
      <c r="Q17" s="57">
        <v>57810636.396416813</v>
      </c>
      <c r="R17" s="57">
        <v>57675879.047059461</v>
      </c>
      <c r="S17" s="58">
        <v>84132844.127442569</v>
      </c>
      <c r="T17" s="59"/>
      <c r="U17" s="60">
        <v>255765165.67565188</v>
      </c>
      <c r="V17" s="59"/>
      <c r="W17" s="57">
        <v>58728419.125175856</v>
      </c>
      <c r="X17" s="57">
        <v>58273791.093283765</v>
      </c>
      <c r="Y17" s="57">
        <v>63798542.110448457</v>
      </c>
      <c r="Z17" s="58">
        <v>78847913.816689044</v>
      </c>
      <c r="AA17" s="59"/>
      <c r="AB17" s="60">
        <v>259648666.14559713</v>
      </c>
      <c r="AC17" s="59"/>
      <c r="AD17" s="57">
        <v>69036198.465785593</v>
      </c>
      <c r="AE17" s="57">
        <v>61769449.637672454</v>
      </c>
      <c r="AF17" s="57">
        <v>60382183.722476199</v>
      </c>
      <c r="AG17" s="58">
        <v>0</v>
      </c>
      <c r="AH17" s="59"/>
      <c r="AI17" s="60">
        <v>191187831.82593423</v>
      </c>
    </row>
    <row r="18" spans="1:35" ht="21" customHeight="1" thickBot="1" x14ac:dyDescent="0.4">
      <c r="A18" s="52" t="s">
        <v>116</v>
      </c>
      <c r="B18" s="67">
        <v>59785565.490908697</v>
      </c>
      <c r="C18" s="67">
        <v>57519984.807393827</v>
      </c>
      <c r="D18" s="67">
        <v>61082405.320034802</v>
      </c>
      <c r="E18" s="68">
        <v>70282985.785269514</v>
      </c>
      <c r="G18" s="69">
        <v>248670941.40360683</v>
      </c>
      <c r="H18" s="59"/>
      <c r="I18" s="67">
        <v>67634937.437063754</v>
      </c>
      <c r="J18" s="67">
        <v>62965775.246677034</v>
      </c>
      <c r="K18" s="67">
        <v>54891159.089790598</v>
      </c>
      <c r="L18" s="68">
        <v>60267436.738017797</v>
      </c>
      <c r="M18" s="59"/>
      <c r="N18" s="69">
        <v>245759308.51154917</v>
      </c>
      <c r="O18" s="59"/>
      <c r="P18" s="67">
        <v>56145806.104733057</v>
      </c>
      <c r="Q18" s="67">
        <v>54804173.581612423</v>
      </c>
      <c r="R18" s="67">
        <v>55544661.067959793</v>
      </c>
      <c r="S18" s="68">
        <v>72470468.915677622</v>
      </c>
      <c r="T18" s="59"/>
      <c r="U18" s="69">
        <v>238965109.66998291</v>
      </c>
      <c r="V18" s="59"/>
      <c r="W18" s="67">
        <v>58728419.125175856</v>
      </c>
      <c r="X18" s="67">
        <v>56644579.565169692</v>
      </c>
      <c r="Y18" s="67">
        <v>58005572.739752553</v>
      </c>
      <c r="Z18" s="68">
        <v>66666192.789640494</v>
      </c>
      <c r="AA18" s="59"/>
      <c r="AB18" s="69">
        <v>240044764.2197386</v>
      </c>
      <c r="AC18" s="59"/>
      <c r="AD18" s="67">
        <v>61363690.00306391</v>
      </c>
      <c r="AE18" s="67">
        <v>61769449.637672454</v>
      </c>
      <c r="AF18" s="67">
        <v>60382183.722476199</v>
      </c>
      <c r="AG18" s="68">
        <v>0</v>
      </c>
      <c r="AH18" s="59"/>
      <c r="AI18" s="69">
        <v>183515323.36321259</v>
      </c>
    </row>
    <row r="19" spans="1:35" ht="21" customHeight="1" thickBot="1" x14ac:dyDescent="0.4">
      <c r="A19" s="52" t="s">
        <v>117</v>
      </c>
      <c r="B19" s="67">
        <v>0</v>
      </c>
      <c r="C19" s="67">
        <v>0</v>
      </c>
      <c r="D19" s="67">
        <v>3071518.645289137</v>
      </c>
      <c r="E19" s="68">
        <v>0</v>
      </c>
      <c r="G19" s="69">
        <v>3071518.645289137</v>
      </c>
      <c r="H19" s="59"/>
      <c r="I19" s="67">
        <v>4010285.9299801826</v>
      </c>
      <c r="J19" s="67">
        <v>4999554.4069156041</v>
      </c>
      <c r="K19" s="67">
        <v>0</v>
      </c>
      <c r="L19" s="68">
        <v>0</v>
      </c>
      <c r="M19" s="59"/>
      <c r="N19" s="69">
        <v>9009840.3368957862</v>
      </c>
      <c r="O19" s="59"/>
      <c r="P19" s="67">
        <v>0</v>
      </c>
      <c r="Q19" s="67">
        <v>3006462.8148043896</v>
      </c>
      <c r="R19" s="67">
        <v>2131217.9790996662</v>
      </c>
      <c r="S19" s="68">
        <v>11662375.211764939</v>
      </c>
      <c r="T19" s="59"/>
      <c r="U19" s="69">
        <v>16800056.005668994</v>
      </c>
      <c r="V19" s="59"/>
      <c r="W19" s="67">
        <v>0</v>
      </c>
      <c r="X19" s="67">
        <v>1629211.5281140704</v>
      </c>
      <c r="Y19" s="67">
        <v>5792969.3706959058</v>
      </c>
      <c r="Z19" s="68">
        <v>12181721.027048545</v>
      </c>
      <c r="AA19" s="59"/>
      <c r="AB19" s="69">
        <v>19603901.92585852</v>
      </c>
      <c r="AC19" s="59"/>
      <c r="AD19" s="67">
        <v>7672508.4627216794</v>
      </c>
      <c r="AE19" s="67">
        <v>0</v>
      </c>
      <c r="AF19" s="67">
        <v>0</v>
      </c>
      <c r="AG19" s="68">
        <v>0</v>
      </c>
      <c r="AH19" s="59"/>
      <c r="AI19" s="69">
        <v>7672508.4627216794</v>
      </c>
    </row>
    <row r="20" spans="1:35" ht="21" customHeight="1" thickBot="1" x14ac:dyDescent="0.4">
      <c r="A20" s="49" t="s">
        <v>122</v>
      </c>
      <c r="B20" s="57">
        <v>22324182.66588933</v>
      </c>
      <c r="C20" s="57">
        <v>22219770.119201507</v>
      </c>
      <c r="D20" s="57">
        <v>32340464.423616983</v>
      </c>
      <c r="E20" s="58">
        <v>56851913.01138176</v>
      </c>
      <c r="G20" s="60">
        <v>133736330.22008957</v>
      </c>
      <c r="H20" s="59"/>
      <c r="I20" s="57">
        <v>50539423.070689633</v>
      </c>
      <c r="J20" s="57">
        <v>33272655.790930588</v>
      </c>
      <c r="K20" s="57">
        <v>30590829.09540176</v>
      </c>
      <c r="L20" s="58">
        <v>31025049.36059846</v>
      </c>
      <c r="M20" s="59"/>
      <c r="N20" s="60">
        <v>145427957.31762046</v>
      </c>
      <c r="O20" s="59"/>
      <c r="P20" s="57">
        <v>37442960.676993459</v>
      </c>
      <c r="Q20" s="57">
        <v>39795980.557560198</v>
      </c>
      <c r="R20" s="57">
        <v>41514832.621196873</v>
      </c>
      <c r="S20" s="58">
        <v>45710167.19894518</v>
      </c>
      <c r="T20" s="59"/>
      <c r="U20" s="60">
        <v>164463941.05469573</v>
      </c>
      <c r="V20" s="59"/>
      <c r="W20" s="57">
        <v>49167261.14909219</v>
      </c>
      <c r="X20" s="57">
        <v>48175289.290412493</v>
      </c>
      <c r="Y20" s="57">
        <v>52728387.49553594</v>
      </c>
      <c r="Z20" s="58">
        <v>57730793.918145075</v>
      </c>
      <c r="AA20" s="59"/>
      <c r="AB20" s="60">
        <v>207801731.85318571</v>
      </c>
      <c r="AC20" s="59"/>
      <c r="AD20" s="57">
        <v>57742220.136725649</v>
      </c>
      <c r="AE20" s="57">
        <v>57338577.80054798</v>
      </c>
      <c r="AF20" s="57">
        <v>55283396.547281779</v>
      </c>
      <c r="AG20" s="58">
        <v>0</v>
      </c>
      <c r="AH20" s="59"/>
      <c r="AI20" s="60">
        <v>170364194.48455539</v>
      </c>
    </row>
    <row r="21" spans="1:35" ht="21" customHeight="1" thickBot="1" x14ac:dyDescent="0.4">
      <c r="A21" s="52" t="s">
        <v>116</v>
      </c>
      <c r="B21" s="67">
        <v>22324182.66588933</v>
      </c>
      <c r="C21" s="67">
        <v>22219770.119201507</v>
      </c>
      <c r="D21" s="67">
        <v>30178691.774995115</v>
      </c>
      <c r="E21" s="68">
        <v>33435184.17546263</v>
      </c>
      <c r="G21" s="69">
        <v>108157828.73554859</v>
      </c>
      <c r="H21" s="59"/>
      <c r="I21" s="67">
        <v>32958603.124478441</v>
      </c>
      <c r="J21" s="67">
        <v>33272655.790930588</v>
      </c>
      <c r="K21" s="67">
        <v>30590829.09540176</v>
      </c>
      <c r="L21" s="68">
        <v>31025049.36059846</v>
      </c>
      <c r="M21" s="59"/>
      <c r="N21" s="69">
        <v>127847137.37140925</v>
      </c>
      <c r="O21" s="59"/>
      <c r="P21" s="67">
        <v>37442960.676993459</v>
      </c>
      <c r="Q21" s="67">
        <v>39795980.557560198</v>
      </c>
      <c r="R21" s="67">
        <v>41514832.621196873</v>
      </c>
      <c r="S21" s="68">
        <v>45710167.19894518</v>
      </c>
      <c r="T21" s="59"/>
      <c r="U21" s="69">
        <v>164463941.05469573</v>
      </c>
      <c r="V21" s="59"/>
      <c r="W21" s="67">
        <v>43402870.819729894</v>
      </c>
      <c r="X21" s="67">
        <v>48175289.290412493</v>
      </c>
      <c r="Y21" s="67">
        <v>52728387.49553594</v>
      </c>
      <c r="Z21" s="68">
        <v>57730793.918145075</v>
      </c>
      <c r="AA21" s="59"/>
      <c r="AB21" s="69">
        <v>202037341.52382338</v>
      </c>
      <c r="AC21" s="59"/>
      <c r="AD21" s="67">
        <v>57742220.136725649</v>
      </c>
      <c r="AE21" s="67">
        <v>57338577.80054798</v>
      </c>
      <c r="AF21" s="67">
        <v>55283396.547281779</v>
      </c>
      <c r="AG21" s="68">
        <v>0</v>
      </c>
      <c r="AH21" s="59"/>
      <c r="AI21" s="69">
        <v>170364194.48455539</v>
      </c>
    </row>
    <row r="22" spans="1:35" ht="21" customHeight="1" thickBot="1" x14ac:dyDescent="0.4">
      <c r="A22" s="52" t="s">
        <v>117</v>
      </c>
      <c r="B22" s="67">
        <v>0</v>
      </c>
      <c r="C22" s="67">
        <v>0</v>
      </c>
      <c r="D22" s="67">
        <v>2161772.6486218697</v>
      </c>
      <c r="E22" s="68">
        <v>23416728.835919134</v>
      </c>
      <c r="G22" s="69">
        <v>25578501.484541003</v>
      </c>
      <c r="H22" s="59"/>
      <c r="I22" s="67">
        <v>17580819.946211193</v>
      </c>
      <c r="J22" s="67">
        <v>0</v>
      </c>
      <c r="K22" s="67">
        <v>0</v>
      </c>
      <c r="L22" s="68">
        <v>0</v>
      </c>
      <c r="M22" s="59"/>
      <c r="N22" s="69">
        <v>17580819.946211193</v>
      </c>
      <c r="O22" s="59"/>
      <c r="P22" s="67">
        <v>0</v>
      </c>
      <c r="Q22" s="67">
        <v>0</v>
      </c>
      <c r="R22" s="67">
        <v>0</v>
      </c>
      <c r="S22" s="68">
        <v>0</v>
      </c>
      <c r="T22" s="59"/>
      <c r="U22" s="69">
        <v>0</v>
      </c>
      <c r="V22" s="59"/>
      <c r="W22" s="67">
        <v>5764390.3293622984</v>
      </c>
      <c r="X22" s="67">
        <v>0</v>
      </c>
      <c r="Y22" s="67">
        <v>0</v>
      </c>
      <c r="Z22" s="68">
        <v>0</v>
      </c>
      <c r="AA22" s="59"/>
      <c r="AB22" s="69">
        <v>5764390.3293622984</v>
      </c>
      <c r="AC22" s="59"/>
      <c r="AD22" s="67">
        <v>0</v>
      </c>
      <c r="AE22" s="67">
        <v>0</v>
      </c>
      <c r="AF22" s="67">
        <v>0</v>
      </c>
      <c r="AG22" s="68">
        <v>0</v>
      </c>
      <c r="AH22" s="59"/>
      <c r="AI22" s="69">
        <v>0</v>
      </c>
    </row>
    <row r="23" spans="1:35" ht="21" customHeight="1" thickBot="1" x14ac:dyDescent="0.4">
      <c r="A23" s="51" t="s">
        <v>123</v>
      </c>
      <c r="B23" s="64">
        <v>138944815.21676043</v>
      </c>
      <c r="C23" s="64">
        <v>135789075.55195636</v>
      </c>
      <c r="D23" s="64">
        <v>160231372.39455307</v>
      </c>
      <c r="E23" s="65">
        <v>192326909.38186061</v>
      </c>
      <c r="G23" s="66">
        <v>627292172.54513049</v>
      </c>
      <c r="H23" s="59"/>
      <c r="I23" s="64">
        <v>181572915.88936073</v>
      </c>
      <c r="J23" s="64">
        <v>161921750.58870479</v>
      </c>
      <c r="K23" s="64">
        <v>146491645.16656843</v>
      </c>
      <c r="L23" s="65">
        <v>156074381.93052062</v>
      </c>
      <c r="M23" s="59"/>
      <c r="N23" s="66">
        <v>646060693.57515454</v>
      </c>
      <c r="O23" s="59"/>
      <c r="P23" s="64">
        <v>153017245.127204</v>
      </c>
      <c r="Q23" s="64">
        <v>169172821.1568864</v>
      </c>
      <c r="R23" s="64">
        <v>168830106.25772178</v>
      </c>
      <c r="S23" s="65">
        <v>204659726.61702722</v>
      </c>
      <c r="T23" s="59"/>
      <c r="U23" s="66">
        <v>695679899.15883946</v>
      </c>
      <c r="V23" s="59"/>
      <c r="W23" s="64">
        <v>176361211.91593847</v>
      </c>
      <c r="X23" s="64">
        <v>179919899.27121806</v>
      </c>
      <c r="Y23" s="64">
        <v>188003276.05672944</v>
      </c>
      <c r="Z23" s="65">
        <v>217721002.35534006</v>
      </c>
      <c r="AA23" s="59"/>
      <c r="AB23" s="66">
        <v>762005389.599226</v>
      </c>
      <c r="AC23" s="59"/>
      <c r="AD23" s="64">
        <v>196550079.85403484</v>
      </c>
      <c r="AE23" s="64">
        <v>190830870.80816567</v>
      </c>
      <c r="AF23" s="64">
        <v>189238852.44154844</v>
      </c>
      <c r="AG23" s="65">
        <v>0</v>
      </c>
      <c r="AH23" s="59"/>
      <c r="AI23" s="66">
        <v>576619803.10374892</v>
      </c>
    </row>
    <row r="24" spans="1:35" ht="21" customHeight="1" thickBot="1" x14ac:dyDescent="0.4">
      <c r="A24" s="52" t="s">
        <v>116</v>
      </c>
      <c r="B24" s="67">
        <v>136451642.88596696</v>
      </c>
      <c r="C24" s="67">
        <v>132030422.34498228</v>
      </c>
      <c r="D24" s="67">
        <v>153576362.72259372</v>
      </c>
      <c r="E24" s="68">
        <v>166497836.65657803</v>
      </c>
      <c r="G24" s="69">
        <v>588556264.61012101</v>
      </c>
      <c r="H24" s="59"/>
      <c r="I24" s="67">
        <v>159395644.90696186</v>
      </c>
      <c r="J24" s="67">
        <v>152507276.26373088</v>
      </c>
      <c r="K24" s="67">
        <v>139970252.19912657</v>
      </c>
      <c r="L24" s="68">
        <v>154683951.04833531</v>
      </c>
      <c r="M24" s="59"/>
      <c r="N24" s="69">
        <v>606557124.4181546</v>
      </c>
      <c r="O24" s="59"/>
      <c r="P24" s="67">
        <v>152991972.68331334</v>
      </c>
      <c r="Q24" s="67">
        <v>158415979.17208201</v>
      </c>
      <c r="R24" s="67">
        <v>166698888.27862212</v>
      </c>
      <c r="S24" s="68">
        <v>192997351.40526229</v>
      </c>
      <c r="T24" s="59"/>
      <c r="U24" s="69">
        <v>671104191.5392797</v>
      </c>
      <c r="V24" s="59"/>
      <c r="W24" s="67">
        <v>170596821.58657616</v>
      </c>
      <c r="X24" s="67">
        <v>176237271.58670545</v>
      </c>
      <c r="Y24" s="67">
        <v>182210306.68603352</v>
      </c>
      <c r="Z24" s="68">
        <v>205054281.32829154</v>
      </c>
      <c r="AA24" s="59"/>
      <c r="AB24" s="69">
        <v>734098681.18760669</v>
      </c>
      <c r="AC24" s="59"/>
      <c r="AD24" s="67">
        <v>188877571.39131314</v>
      </c>
      <c r="AE24" s="67">
        <v>190523480.88816568</v>
      </c>
      <c r="AF24" s="67">
        <v>189238852.44154844</v>
      </c>
      <c r="AG24" s="68">
        <v>0</v>
      </c>
      <c r="AH24" s="59"/>
      <c r="AI24" s="69">
        <v>568639904.72102726</v>
      </c>
    </row>
    <row r="25" spans="1:35" ht="21" customHeight="1" thickBot="1" x14ac:dyDescent="0.4">
      <c r="A25" s="52" t="s">
        <v>117</v>
      </c>
      <c r="B25" s="67">
        <v>2493172.330793466</v>
      </c>
      <c r="C25" s="67">
        <v>3758653.206974071</v>
      </c>
      <c r="D25" s="67">
        <v>6655009.6719593555</v>
      </c>
      <c r="E25" s="68">
        <v>25829072.725282598</v>
      </c>
      <c r="G25" s="69">
        <v>38735907.935009494</v>
      </c>
      <c r="H25" s="59"/>
      <c r="I25" s="67">
        <v>22177270.98239886</v>
      </c>
      <c r="J25" s="67">
        <v>9414474.3249738961</v>
      </c>
      <c r="K25" s="67">
        <v>6521392.9674418597</v>
      </c>
      <c r="L25" s="68">
        <v>1390430.8821853159</v>
      </c>
      <c r="M25" s="59"/>
      <c r="N25" s="69">
        <v>39503569.156999931</v>
      </c>
      <c r="O25" s="59"/>
      <c r="P25" s="67">
        <v>25272.443890669998</v>
      </c>
      <c r="Q25" s="67">
        <v>10756841.98480439</v>
      </c>
      <c r="R25" s="67">
        <v>2131217.9790996662</v>
      </c>
      <c r="S25" s="68">
        <v>11662375.211764939</v>
      </c>
      <c r="T25" s="59"/>
      <c r="U25" s="69">
        <v>24575707.619559668</v>
      </c>
      <c r="V25" s="59"/>
      <c r="W25" s="67">
        <v>5764390.3293622984</v>
      </c>
      <c r="X25" s="67">
        <v>3682627.6845125994</v>
      </c>
      <c r="Y25" s="67">
        <v>5792969.3706959058</v>
      </c>
      <c r="Z25" s="68">
        <v>12666721.027048545</v>
      </c>
      <c r="AA25" s="59"/>
      <c r="AB25" s="69">
        <v>27906708.41161935</v>
      </c>
      <c r="AC25" s="59"/>
      <c r="AD25" s="67">
        <v>7672508.4627216794</v>
      </c>
      <c r="AE25" s="67">
        <v>307389.92</v>
      </c>
      <c r="AF25" s="67">
        <v>0</v>
      </c>
      <c r="AG25" s="68">
        <v>0</v>
      </c>
      <c r="AH25" s="59"/>
      <c r="AI25" s="69">
        <v>7979898.3827216793</v>
      </c>
    </row>
    <row r="26" spans="1:35" ht="21" customHeight="1" thickBot="1" x14ac:dyDescent="0.4">
      <c r="A26" s="51" t="s">
        <v>124</v>
      </c>
      <c r="B26" s="64">
        <v>477298437.5734874</v>
      </c>
      <c r="C26" s="64">
        <v>461089934.54089648</v>
      </c>
      <c r="D26" s="64">
        <v>516604831.93598694</v>
      </c>
      <c r="E26" s="65">
        <v>563916115.0440886</v>
      </c>
      <c r="G26" s="66">
        <v>2018909319.0944595</v>
      </c>
      <c r="H26" s="59"/>
      <c r="I26" s="64">
        <v>535006751.05565637</v>
      </c>
      <c r="J26" s="64">
        <v>508225522.69138336</v>
      </c>
      <c r="K26" s="64">
        <v>478278359.26617706</v>
      </c>
      <c r="L26" s="65">
        <v>507580564.63618505</v>
      </c>
      <c r="M26" s="59"/>
      <c r="N26" s="66">
        <v>2029091197.6494021</v>
      </c>
      <c r="O26" s="59"/>
      <c r="P26" s="64">
        <v>477380912.28694957</v>
      </c>
      <c r="Q26" s="64">
        <v>503314918.37477285</v>
      </c>
      <c r="R26" s="64">
        <v>487717301.82682478</v>
      </c>
      <c r="S26" s="65">
        <v>533570952.91726559</v>
      </c>
      <c r="T26" s="59"/>
      <c r="U26" s="66">
        <v>2001984085.405813</v>
      </c>
      <c r="V26" s="59"/>
      <c r="W26" s="64">
        <v>480476906.22398901</v>
      </c>
      <c r="X26" s="64">
        <v>480402335.58889198</v>
      </c>
      <c r="Y26" s="64">
        <v>490173489.74958402</v>
      </c>
      <c r="Z26" s="65">
        <v>524377965.24218893</v>
      </c>
      <c r="AA26" s="59"/>
      <c r="AB26" s="66">
        <v>1975430696.8046539</v>
      </c>
      <c r="AC26" s="59"/>
      <c r="AD26" s="64">
        <v>478497686.32795089</v>
      </c>
      <c r="AE26" s="64">
        <v>468227515.07624453</v>
      </c>
      <c r="AF26" s="64">
        <v>462051881.41656423</v>
      </c>
      <c r="AG26" s="65">
        <v>0</v>
      </c>
      <c r="AH26" s="59"/>
      <c r="AI26" s="66">
        <v>1408777082.8207598</v>
      </c>
    </row>
    <row r="27" spans="1:35" ht="21" customHeight="1" thickBot="1" x14ac:dyDescent="0.4">
      <c r="A27" s="52" t="s">
        <v>116</v>
      </c>
      <c r="B27" s="67">
        <v>463110066.99095631</v>
      </c>
      <c r="C27" s="67">
        <v>452964537.27139866</v>
      </c>
      <c r="D27" s="67">
        <v>502471148.7358492</v>
      </c>
      <c r="E27" s="68">
        <v>536555042.31880605</v>
      </c>
      <c r="G27" s="69">
        <v>1955100795.3170104</v>
      </c>
      <c r="H27" s="59"/>
      <c r="I27" s="67">
        <v>509329313.24352795</v>
      </c>
      <c r="J27" s="67">
        <v>495828304.53895897</v>
      </c>
      <c r="K27" s="67">
        <v>471347873.12069333</v>
      </c>
      <c r="L27" s="68">
        <v>503281386.75399971</v>
      </c>
      <c r="M27" s="59"/>
      <c r="N27" s="69">
        <v>1979786877.6571798</v>
      </c>
      <c r="O27" s="59"/>
      <c r="P27" s="67">
        <v>474446892.84305894</v>
      </c>
      <c r="Q27" s="67">
        <v>486954118.22996843</v>
      </c>
      <c r="R27" s="67">
        <v>484225937.35545468</v>
      </c>
      <c r="S27" s="68">
        <v>517565883.82718825</v>
      </c>
      <c r="T27" s="59"/>
      <c r="U27" s="69">
        <v>1963192832.2556703</v>
      </c>
      <c r="V27" s="59"/>
      <c r="W27" s="67">
        <v>473948762.41447347</v>
      </c>
      <c r="X27" s="67">
        <v>476719707.90437937</v>
      </c>
      <c r="Y27" s="67">
        <v>482891521.95888805</v>
      </c>
      <c r="Z27" s="68">
        <v>510586244.2151404</v>
      </c>
      <c r="AA27" s="59"/>
      <c r="AB27" s="69">
        <v>1944146236.4928813</v>
      </c>
      <c r="AC27" s="59"/>
      <c r="AD27" s="67">
        <v>470825177.86522919</v>
      </c>
      <c r="AE27" s="67">
        <v>467920125.15624452</v>
      </c>
      <c r="AF27" s="67">
        <v>462051881.41656423</v>
      </c>
      <c r="AG27" s="68">
        <v>0</v>
      </c>
      <c r="AH27" s="59"/>
      <c r="AI27" s="69">
        <v>1400797184.4380379</v>
      </c>
    </row>
    <row r="28" spans="1:35" ht="21" customHeight="1" thickBot="1" x14ac:dyDescent="0.4">
      <c r="A28" s="52" t="s">
        <v>117</v>
      </c>
      <c r="B28" s="67">
        <v>14188370.582531039</v>
      </c>
      <c r="C28" s="67">
        <v>8125397.269497782</v>
      </c>
      <c r="D28" s="67">
        <v>14133683.200137736</v>
      </c>
      <c r="E28" s="68">
        <v>27361072.725282598</v>
      </c>
      <c r="G28" s="69">
        <v>63808523.777449161</v>
      </c>
      <c r="H28" s="59"/>
      <c r="I28" s="67">
        <v>25677437.812128466</v>
      </c>
      <c r="J28" s="67">
        <v>12397218.152424403</v>
      </c>
      <c r="K28" s="67">
        <v>6930486.145483844</v>
      </c>
      <c r="L28" s="68">
        <v>4299177.8821853157</v>
      </c>
      <c r="M28" s="59"/>
      <c r="N28" s="69">
        <v>49304319.992222026</v>
      </c>
      <c r="O28" s="59"/>
      <c r="P28" s="67">
        <v>2934019.4438906698</v>
      </c>
      <c r="Q28" s="67">
        <v>16360800.14480439</v>
      </c>
      <c r="R28" s="67">
        <v>3491364.4713701434</v>
      </c>
      <c r="S28" s="68">
        <v>16005069.090077382</v>
      </c>
      <c r="T28" s="59"/>
      <c r="U28" s="69">
        <v>38791253.15014258</v>
      </c>
      <c r="V28" s="59"/>
      <c r="W28" s="67">
        <v>6528143.8095155014</v>
      </c>
      <c r="X28" s="67">
        <v>3682627.6845125994</v>
      </c>
      <c r="Y28" s="67">
        <v>7281967.7906959057</v>
      </c>
      <c r="Z28" s="68">
        <v>13791721.027048545</v>
      </c>
      <c r="AA28" s="59"/>
      <c r="AB28" s="69">
        <v>31284460.311772548</v>
      </c>
      <c r="AC28" s="59"/>
      <c r="AD28" s="67">
        <v>7672508.4627216794</v>
      </c>
      <c r="AE28" s="67">
        <v>307389.92</v>
      </c>
      <c r="AF28" s="67">
        <v>0</v>
      </c>
      <c r="AG28" s="68">
        <v>0</v>
      </c>
      <c r="AH28" s="59"/>
      <c r="AI28" s="69">
        <v>7979898.3827216793</v>
      </c>
    </row>
    <row r="29" spans="1:35" ht="21" customHeight="1" thickBot="1" x14ac:dyDescent="0.4">
      <c r="A29" s="51" t="s">
        <v>125</v>
      </c>
      <c r="B29" s="64">
        <v>4265259.028637059</v>
      </c>
      <c r="C29" s="64">
        <v>13954955.066124896</v>
      </c>
      <c r="D29" s="64">
        <v>16895980.621783473</v>
      </c>
      <c r="E29" s="65">
        <v>14672128.788948337</v>
      </c>
      <c r="G29" s="66">
        <v>49788323.50549376</v>
      </c>
      <c r="H29" s="59"/>
      <c r="I29" s="64">
        <v>5544699.5194763672</v>
      </c>
      <c r="J29" s="64">
        <v>-79483.429960992391</v>
      </c>
      <c r="K29" s="64">
        <v>207801.96595989726</v>
      </c>
      <c r="L29" s="65">
        <v>229409.87185760235</v>
      </c>
      <c r="M29" s="59"/>
      <c r="N29" s="66">
        <v>5902427.9273328744</v>
      </c>
      <c r="O29" s="59"/>
      <c r="P29" s="64">
        <v>174138.48370376008</v>
      </c>
      <c r="Q29" s="64">
        <v>566767.37078992161</v>
      </c>
      <c r="R29" s="64">
        <v>221783.41501012319</v>
      </c>
      <c r="S29" s="65">
        <v>7303910.8345532408</v>
      </c>
      <c r="T29" s="59"/>
      <c r="U29" s="66">
        <v>8266600.1040570457</v>
      </c>
      <c r="V29" s="59"/>
      <c r="W29" s="64">
        <v>175539.87876446277</v>
      </c>
      <c r="X29" s="64">
        <v>377808.27950868179</v>
      </c>
      <c r="Y29" s="64">
        <v>287949.45038715907</v>
      </c>
      <c r="Z29" s="65">
        <v>7591961.6047452353</v>
      </c>
      <c r="AA29" s="59"/>
      <c r="AB29" s="66">
        <v>8433259.2134055384</v>
      </c>
      <c r="AC29" s="59"/>
      <c r="AD29" s="64">
        <v>419093.48657045595</v>
      </c>
      <c r="AE29" s="64">
        <v>344835.2567398214</v>
      </c>
      <c r="AF29" s="64">
        <v>152700.78307955328</v>
      </c>
      <c r="AG29" s="65">
        <v>0</v>
      </c>
      <c r="AH29" s="59"/>
      <c r="AI29" s="66">
        <v>916629.52638983063</v>
      </c>
    </row>
    <row r="30" spans="1:35" ht="21" customHeight="1" thickBot="1" x14ac:dyDescent="0.4">
      <c r="A30" s="53" t="s">
        <v>126</v>
      </c>
      <c r="B30" s="70">
        <v>481563696.60212445</v>
      </c>
      <c r="C30" s="70">
        <v>475044889.60702139</v>
      </c>
      <c r="D30" s="70">
        <v>533500812.55777043</v>
      </c>
      <c r="E30" s="71">
        <v>578588243.8330369</v>
      </c>
      <c r="G30" s="72">
        <v>2068697642.5999532</v>
      </c>
      <c r="H30" s="59"/>
      <c r="I30" s="70">
        <v>540551450.57513273</v>
      </c>
      <c r="J30" s="70">
        <v>508146039.2614224</v>
      </c>
      <c r="K30" s="70">
        <v>478486161.23213696</v>
      </c>
      <c r="L30" s="71">
        <v>507809974.50804263</v>
      </c>
      <c r="M30" s="59"/>
      <c r="N30" s="72">
        <v>2034993625.5767348</v>
      </c>
      <c r="O30" s="59"/>
      <c r="P30" s="70">
        <v>477555050.77065331</v>
      </c>
      <c r="Q30" s="70">
        <v>503881685.74556279</v>
      </c>
      <c r="R30" s="70">
        <v>487939085.24183488</v>
      </c>
      <c r="S30" s="71">
        <v>540874863.75181878</v>
      </c>
      <c r="T30" s="59"/>
      <c r="U30" s="72">
        <v>2010250685.5098696</v>
      </c>
      <c r="V30" s="59"/>
      <c r="W30" s="70">
        <v>480652446.10275346</v>
      </c>
      <c r="X30" s="70">
        <v>480780143.86840069</v>
      </c>
      <c r="Y30" s="70">
        <v>490461439.1999712</v>
      </c>
      <c r="Z30" s="71">
        <v>531969926.84693414</v>
      </c>
      <c r="AA30" s="59"/>
      <c r="AB30" s="72">
        <v>1983863956.0180595</v>
      </c>
      <c r="AC30" s="59"/>
      <c r="AD30" s="70">
        <v>478916779.81452137</v>
      </c>
      <c r="AE30" s="70">
        <v>468572350.33298433</v>
      </c>
      <c r="AF30" s="70">
        <v>462204582.19964379</v>
      </c>
      <c r="AG30" s="71">
        <v>0</v>
      </c>
      <c r="AH30" s="59"/>
      <c r="AI30" s="72">
        <v>1409693712.3471496</v>
      </c>
    </row>
    <row r="31" spans="1:35" ht="15" thickTop="1" x14ac:dyDescent="0.35"/>
  </sheetData>
  <mergeCells count="1">
    <mergeCell ref="A1:E1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E58A36A69671458DB08A1BDFCABBAC" ma:contentTypeVersion="7" ma:contentTypeDescription="Create a new document." ma:contentTypeScope="" ma:versionID="6aa32883988f0640af329d95f161bc62">
  <xsd:schema xmlns:xsd="http://www.w3.org/2001/XMLSchema" xmlns:xs="http://www.w3.org/2001/XMLSchema" xmlns:p="http://schemas.microsoft.com/office/2006/metadata/properties" xmlns:ns3="ac490bdf-3b60-4abf-a82e-f7206ea233af" xmlns:ns4="5b916b7d-ff52-45f6-a604-f05f8c9a57df" targetNamespace="http://schemas.microsoft.com/office/2006/metadata/properties" ma:root="true" ma:fieldsID="70f10a4cf47f38ca64df352e6a59ad8a" ns3:_="" ns4:_="">
    <xsd:import namespace="ac490bdf-3b60-4abf-a82e-f7206ea233af"/>
    <xsd:import namespace="5b916b7d-ff52-45f6-a604-f05f8c9a57d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490bdf-3b60-4abf-a82e-f7206ea233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916b7d-ff52-45f6-a604-f05f8c9a57d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F33D12-A4C1-4FAB-8B77-1C538113589A}">
  <ds:schemaRefs>
    <ds:schemaRef ds:uri="ac490bdf-3b60-4abf-a82e-f7206ea233af"/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5b916b7d-ff52-45f6-a604-f05f8c9a57df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C552A46-CD6C-483F-BFC4-E93FAA1E62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8723DE-2E29-4CD0-A473-119366AF5F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490bdf-3b60-4abf-a82e-f7206ea233af"/>
    <ds:schemaRef ds:uri="5b916b7d-ff52-45f6-a604-f05f8c9a57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P&amp;L</vt:lpstr>
      <vt:lpstr>BS</vt:lpstr>
      <vt:lpstr>CF</vt:lpstr>
      <vt:lpstr>Revenue run rate at constant</vt:lpstr>
      <vt:lpstr>Revenue split as reported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De Brosses</dc:creator>
  <cp:lastModifiedBy>Anja Siehler</cp:lastModifiedBy>
  <dcterms:created xsi:type="dcterms:W3CDTF">2018-12-10T10:24:36Z</dcterms:created>
  <dcterms:modified xsi:type="dcterms:W3CDTF">2020-11-05T10:52:09Z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0x01010082E58A36A69671458DB08A1BDFCABBAC</vt:lpwstr>
  </property>
  <property fmtid="{D5CDD505-2E9C-101B-9397-08002B2CF9AE}" pid="3" name="MSIP_Label_74b4a4d2-f55e-4cb1-9d3d-d9e45016299a_Enabled">
    <vt:lpwstr>true</vt:lpwstr>
  </property>
  <property fmtid="{D5CDD505-2E9C-101B-9397-08002B2CF9AE}" pid="4" name="MSIP_Label_74b4a4d2-f55e-4cb1-9d3d-d9e45016299a_SetDate">
    <vt:lpwstr>2020-11-05T06:38:05Z</vt:lpwstr>
  </property>
  <property fmtid="{D5CDD505-2E9C-101B-9397-08002B2CF9AE}" pid="5" name="MSIP_Label_74b4a4d2-f55e-4cb1-9d3d-d9e45016299a_Method">
    <vt:lpwstr>Standard</vt:lpwstr>
  </property>
  <property fmtid="{D5CDD505-2E9C-101B-9397-08002B2CF9AE}" pid="6" name="MSIP_Label_74b4a4d2-f55e-4cb1-9d3d-d9e45016299a_Name">
    <vt:lpwstr>Company Use</vt:lpwstr>
  </property>
  <property fmtid="{D5CDD505-2E9C-101B-9397-08002B2CF9AE}" pid="7" name="MSIP_Label_74b4a4d2-f55e-4cb1-9d3d-d9e45016299a_SiteId">
    <vt:lpwstr>88281ca8-e525-4a8d-b965-480a7ac2b970</vt:lpwstr>
  </property>
  <property fmtid="{D5CDD505-2E9C-101B-9397-08002B2CF9AE}" pid="8" name="MSIP_Label_74b4a4d2-f55e-4cb1-9d3d-d9e45016299a_ActionId">
    <vt:lpwstr>0b4ed6ab-4b0c-4d0f-a8cb-28b38a35408d</vt:lpwstr>
  </property>
  <property fmtid="{D5CDD505-2E9C-101B-9397-08002B2CF9AE}" pid="9" name="MSIP_Label_74b4a4d2-f55e-4cb1-9d3d-d9e45016299a_ContentBits">
    <vt:lpwstr>0</vt:lpwstr>
  </property>
</Properties>
</file>