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6"/>
  </bookViews>
  <sheets>
    <sheet name="P&amp;L" sheetId="1" r:id="rId1"/>
    <sheet name="BS" sheetId="2" r:id="rId2"/>
    <sheet name="CF" sheetId="3" r:id="rId3"/>
    <sheet name="Revenue run rate at constant" sheetId="5" r:id="rId4"/>
    <sheet name="Revenue split as reported" sheetId="7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6" i="3" l="1"/>
  <c r="N22" i="3" l="1"/>
  <c r="N13" i="3"/>
  <c r="N15" i="3" s="1"/>
  <c r="N48" i="2"/>
  <c r="N46" i="2"/>
  <c r="N44" i="2"/>
  <c r="N35" i="2"/>
  <c r="N26" i="2"/>
  <c r="N22" i="2"/>
  <c r="N20" i="2"/>
  <c r="N12" i="2"/>
  <c r="N23" i="3" l="1"/>
  <c r="N37" i="3" s="1"/>
  <c r="N40" i="3" s="1"/>
  <c r="N38" i="1"/>
  <c r="N36" i="1"/>
  <c r="N14" i="1"/>
  <c r="N37" i="1" s="1"/>
  <c r="C3" i="3" l="1"/>
  <c r="D3" i="3"/>
  <c r="E3" i="3"/>
  <c r="F3" i="3"/>
  <c r="G3" i="3"/>
  <c r="H3" i="3"/>
  <c r="I3" i="3"/>
  <c r="J3" i="3"/>
  <c r="K3" i="3"/>
  <c r="L3" i="3"/>
  <c r="M3" i="3"/>
  <c r="D12" i="3"/>
  <c r="D13" i="3" s="1"/>
  <c r="D15" i="3" s="1"/>
  <c r="E12" i="3"/>
  <c r="E13" i="3" s="1"/>
  <c r="E15" i="3" s="1"/>
  <c r="C13" i="3"/>
  <c r="C15" i="3" s="1"/>
  <c r="F13" i="3"/>
  <c r="F15" i="3" s="1"/>
  <c r="M13" i="3"/>
  <c r="M15" i="3" s="1"/>
  <c r="C20" i="3"/>
  <c r="C22" i="3" s="1"/>
  <c r="D20" i="3"/>
  <c r="E20" i="3"/>
  <c r="C21" i="3"/>
  <c r="D21" i="3"/>
  <c r="E21" i="3"/>
  <c r="E22" i="3"/>
  <c r="F22" i="3"/>
  <c r="M22" i="3"/>
  <c r="C36" i="3"/>
  <c r="D36" i="3"/>
  <c r="E36" i="3"/>
  <c r="F36" i="3"/>
  <c r="M36" i="3"/>
  <c r="G37" i="3"/>
  <c r="H37" i="3"/>
  <c r="I37" i="3"/>
  <c r="J37" i="3"/>
  <c r="M39" i="3"/>
  <c r="F37" i="3" l="1"/>
  <c r="F40" i="3" s="1"/>
  <c r="F41" i="3" s="1"/>
  <c r="F23" i="3"/>
  <c r="D22" i="3"/>
  <c r="D23" i="3" s="1"/>
  <c r="D37" i="3" s="1"/>
  <c r="D40" i="3" s="1"/>
  <c r="D41" i="3" s="1"/>
  <c r="M23" i="3"/>
  <c r="M37" i="3" s="1"/>
  <c r="M40" i="3" s="1"/>
  <c r="M41" i="3" s="1"/>
  <c r="N39" i="3" s="1"/>
  <c r="N41" i="3" s="1"/>
  <c r="C23" i="3"/>
  <c r="C37" i="3" s="1"/>
  <c r="C40" i="3" s="1"/>
  <c r="C41" i="3" s="1"/>
  <c r="E23" i="3"/>
  <c r="E37" i="3"/>
  <c r="E40" i="3" s="1"/>
  <c r="E41" i="3" s="1"/>
  <c r="M17" i="1"/>
  <c r="M12" i="1"/>
  <c r="M14" i="1" s="1"/>
  <c r="M37" i="1" s="1"/>
  <c r="M44" i="2"/>
  <c r="M35" i="2"/>
  <c r="M46" i="2" s="1"/>
  <c r="M26" i="2"/>
  <c r="M20" i="2"/>
  <c r="M12" i="2"/>
  <c r="M22" i="2" s="1"/>
  <c r="L38" i="1"/>
  <c r="L44" i="2"/>
  <c r="K44" i="2"/>
  <c r="J44" i="2"/>
  <c r="I44" i="2"/>
  <c r="H44" i="2"/>
  <c r="H46" i="2" s="1"/>
  <c r="H48" i="2" s="1"/>
  <c r="G44" i="2"/>
  <c r="G46" i="2" s="1"/>
  <c r="G48" i="2" s="1"/>
  <c r="F44" i="2"/>
  <c r="E44" i="2"/>
  <c r="L35" i="2"/>
  <c r="L46" i="2" s="1"/>
  <c r="L48" i="2" s="1"/>
  <c r="K35" i="2"/>
  <c r="J35" i="2"/>
  <c r="J46" i="2"/>
  <c r="J48" i="2" s="1"/>
  <c r="I35" i="2"/>
  <c r="I46" i="2" s="1"/>
  <c r="I48" i="2" s="1"/>
  <c r="H35" i="2"/>
  <c r="G35" i="2"/>
  <c r="C35" i="2"/>
  <c r="C46" i="2" s="1"/>
  <c r="C48" i="2" s="1"/>
  <c r="D35" i="2"/>
  <c r="L26" i="2"/>
  <c r="K26" i="2"/>
  <c r="J26" i="2"/>
  <c r="I26" i="2"/>
  <c r="H26" i="2"/>
  <c r="G26" i="2"/>
  <c r="F26" i="2"/>
  <c r="E26" i="2"/>
  <c r="L20" i="2"/>
  <c r="K20" i="2"/>
  <c r="J20" i="2"/>
  <c r="J22" i="2" s="1"/>
  <c r="I20" i="2"/>
  <c r="I22" i="2" s="1"/>
  <c r="H20" i="2"/>
  <c r="G20" i="2"/>
  <c r="F20" i="2"/>
  <c r="F22" i="2" s="1"/>
  <c r="E20" i="2"/>
  <c r="E22" i="2" s="1"/>
  <c r="L12" i="2"/>
  <c r="L22" i="2"/>
  <c r="K12" i="2"/>
  <c r="J12" i="2"/>
  <c r="I12" i="2"/>
  <c r="H12" i="2"/>
  <c r="G12" i="2"/>
  <c r="F12" i="2"/>
  <c r="E12" i="2"/>
  <c r="D44" i="2"/>
  <c r="H22" i="2"/>
  <c r="G22" i="2"/>
  <c r="K22" i="2"/>
  <c r="K46" i="2"/>
  <c r="K48" i="2"/>
  <c r="M36" i="1"/>
  <c r="M34" i="1"/>
  <c r="C44" i="2"/>
  <c r="F32" i="2"/>
  <c r="F35" i="2"/>
  <c r="F46" i="2"/>
  <c r="F48" i="2"/>
  <c r="E32" i="2"/>
  <c r="E35" i="2" s="1"/>
  <c r="E46" i="2" s="1"/>
  <c r="E48" i="2" s="1"/>
  <c r="D26" i="2"/>
  <c r="C26" i="2"/>
  <c r="D20" i="2"/>
  <c r="D22" i="2" s="1"/>
  <c r="C20" i="2"/>
  <c r="C22" i="2" s="1"/>
  <c r="D12" i="2"/>
  <c r="C12" i="2"/>
  <c r="K38" i="1"/>
  <c r="J38" i="1"/>
  <c r="I38" i="1"/>
  <c r="H38" i="1"/>
  <c r="G38" i="1"/>
  <c r="F38" i="1"/>
  <c r="E38" i="1"/>
  <c r="L36" i="1"/>
  <c r="K36" i="1"/>
  <c r="J36" i="1"/>
  <c r="I36" i="1"/>
  <c r="H36" i="1"/>
  <c r="G36" i="1"/>
  <c r="F36" i="1"/>
  <c r="E36" i="1"/>
  <c r="L34" i="1"/>
  <c r="K34" i="1"/>
  <c r="J34" i="1"/>
  <c r="I34" i="1"/>
  <c r="H34" i="1"/>
  <c r="G34" i="1"/>
  <c r="F34" i="1"/>
  <c r="E34" i="1"/>
  <c r="D34" i="1"/>
  <c r="C34" i="1"/>
  <c r="L25" i="1"/>
  <c r="L28" i="1" s="1"/>
  <c r="K25" i="1"/>
  <c r="K28" i="1"/>
  <c r="J25" i="1"/>
  <c r="I25" i="1"/>
  <c r="H25" i="1"/>
  <c r="G25" i="1"/>
  <c r="L14" i="1"/>
  <c r="L37" i="1" s="1"/>
  <c r="K14" i="1"/>
  <c r="K37" i="1"/>
  <c r="J14" i="1"/>
  <c r="J37" i="1" s="1"/>
  <c r="I14" i="1"/>
  <c r="I37" i="1"/>
  <c r="H14" i="1"/>
  <c r="H37" i="1" s="1"/>
  <c r="G14" i="1"/>
  <c r="G37" i="1"/>
  <c r="F14" i="1"/>
  <c r="F37" i="1" s="1"/>
  <c r="E14" i="1"/>
  <c r="E37" i="1"/>
  <c r="D46" i="2"/>
  <c r="D48" i="2"/>
  <c r="M48" i="2" l="1"/>
  <c r="M18" i="1"/>
  <c r="M38" i="1"/>
  <c r="M20" i="1"/>
  <c r="M22" i="1" s="1"/>
  <c r="M25" i="1" s="1"/>
  <c r="M28" i="1" s="1"/>
</calcChain>
</file>

<file path=xl/sharedStrings.xml><?xml version="1.0" encoding="utf-8"?>
<sst xmlns="http://schemas.openxmlformats.org/spreadsheetml/2006/main" count="224" uniqueCount="143">
  <si>
    <t>In millions of euro / as reported</t>
  </si>
  <si>
    <t>Average rate</t>
  </si>
  <si>
    <t>Revenue</t>
  </si>
  <si>
    <t>Cost of sales</t>
  </si>
  <si>
    <t>Staff costs</t>
  </si>
  <si>
    <t>Other operating expenses</t>
  </si>
  <si>
    <t>Operating expenses</t>
  </si>
  <si>
    <t>EBITDA</t>
  </si>
  <si>
    <t xml:space="preserve">Depreciation expense </t>
  </si>
  <si>
    <t>Amortisation expense</t>
  </si>
  <si>
    <t>Operating profit before gain on deemed disposal of equity interest</t>
  </si>
  <si>
    <t>Gain on deemed disposal of equity interest</t>
  </si>
  <si>
    <t xml:space="preserve">Operating profit </t>
  </si>
  <si>
    <t>Finance income</t>
  </si>
  <si>
    <t>Finance costs</t>
  </si>
  <si>
    <t>Net financing costs</t>
  </si>
  <si>
    <t>Profit before tax</t>
  </si>
  <si>
    <t>Profit after tax</t>
  </si>
  <si>
    <t>Share of associates’ result, net of tax</t>
  </si>
  <si>
    <t xml:space="preserve">Profit from continuing operations </t>
  </si>
  <si>
    <t>Discontinued operations</t>
  </si>
  <si>
    <t>Loss after tax from discontinued operations</t>
  </si>
  <si>
    <t xml:space="preserve">Profit for the year </t>
  </si>
  <si>
    <t>Profit attributable to:</t>
  </si>
  <si>
    <t>Non-controlling interests</t>
  </si>
  <si>
    <t>Owners of the parent</t>
  </si>
  <si>
    <t>Earnings per share (in euro)</t>
  </si>
  <si>
    <t>Class A shares</t>
  </si>
  <si>
    <t>Class B shares</t>
  </si>
  <si>
    <t>Dividend per share (in euro)</t>
  </si>
  <si>
    <t>EBITDA %</t>
  </si>
  <si>
    <t>Operating profit %</t>
  </si>
  <si>
    <t>ETR %</t>
  </si>
  <si>
    <t>BS closing rate</t>
  </si>
  <si>
    <t>Property, plant and equipment</t>
  </si>
  <si>
    <t>Assets in the course of construction</t>
  </si>
  <si>
    <t>Intangible assets</t>
  </si>
  <si>
    <t>Investment in associates</t>
  </si>
  <si>
    <t>Other financial assets</t>
  </si>
  <si>
    <t>Trade and other receivables</t>
  </si>
  <si>
    <t>Deferred customer contract costs</t>
  </si>
  <si>
    <t>Deferred tax assets</t>
  </si>
  <si>
    <t>Total non-current assets</t>
  </si>
  <si>
    <t>Inventories</t>
  </si>
  <si>
    <t>Prepayments</t>
  </si>
  <si>
    <t>Derivatives</t>
  </si>
  <si>
    <t>Income tax receivable</t>
  </si>
  <si>
    <t>Cash and equivalents</t>
  </si>
  <si>
    <t>Total current assets</t>
  </si>
  <si>
    <t>Assets of disposal group classified as held for sale</t>
  </si>
  <si>
    <t>Total assets</t>
  </si>
  <si>
    <t>Equity attributable to the owners of the parent</t>
  </si>
  <si>
    <t>Total equity</t>
  </si>
  <si>
    <t>Borrowings</t>
  </si>
  <si>
    <t>Provisions</t>
  </si>
  <si>
    <t>Deferred income</t>
  </si>
  <si>
    <t xml:space="preserve">Deferred tax liabilities </t>
  </si>
  <si>
    <t xml:space="preserve">Other long-term liabilities </t>
  </si>
  <si>
    <t xml:space="preserve">Total non-current liabilities </t>
  </si>
  <si>
    <t xml:space="preserve">Trade and other payables </t>
  </si>
  <si>
    <t xml:space="preserve">Income tax liabilities  </t>
  </si>
  <si>
    <t xml:space="preserve">Total current liabilities </t>
  </si>
  <si>
    <t>Liabilities associated with the assets classified as held for sale</t>
  </si>
  <si>
    <t xml:space="preserve">Total liabilities </t>
  </si>
  <si>
    <t xml:space="preserve">Total equity and liabilities </t>
  </si>
  <si>
    <t>Taxes paid during the year</t>
  </si>
  <si>
    <t>Interest expense</t>
  </si>
  <si>
    <t>Loan repayment fees</t>
  </si>
  <si>
    <t>Depreciation, impairment and amortisation expense</t>
  </si>
  <si>
    <t>Amortisation of client upfront payments</t>
  </si>
  <si>
    <t>Other non-cash items in consolidated income statement</t>
  </si>
  <si>
    <t>Consolidated operating profit before working capital changes</t>
  </si>
  <si>
    <t>Changes in working capital</t>
  </si>
  <si>
    <t>Net operating cash flow</t>
  </si>
  <si>
    <t>Payments for purchases of intangible assets</t>
  </si>
  <si>
    <t>Payments for purchases of tangible assets, net of proceeds from disposals</t>
  </si>
  <si>
    <t>Payments or proceeds of / for acquisition of subsidiary, net of cash acquired</t>
  </si>
  <si>
    <t>Proceeds from disposal of tangible assets</t>
  </si>
  <si>
    <t>Net investment in equity-accounted investments</t>
  </si>
  <si>
    <t>Other investing activities</t>
  </si>
  <si>
    <t>Cash flow from investing activities</t>
  </si>
  <si>
    <t xml:space="preserve">Free cash flow before financing activities </t>
  </si>
  <si>
    <t>Proceeds from borrowings</t>
  </si>
  <si>
    <t>-</t>
  </si>
  <si>
    <t>Repayment of borrowings</t>
  </si>
  <si>
    <t>Interest paid</t>
  </si>
  <si>
    <t>Dividends paid on ordinary shares, net of dividends received on treasury shares</t>
  </si>
  <si>
    <t>Equity contribution by non-controlling interests</t>
  </si>
  <si>
    <t>Issue of shares, net of the contribution in kind</t>
  </si>
  <si>
    <t>--</t>
  </si>
  <si>
    <t xml:space="preserve">Payments for acquisition of treasury shares </t>
  </si>
  <si>
    <t>Proceeds from treasury shares sold and exercise of stock options</t>
  </si>
  <si>
    <t>Other financing activities</t>
  </si>
  <si>
    <t>Cash flow from financing activities</t>
  </si>
  <si>
    <t xml:space="preserve">Free cash flow after financing activities </t>
  </si>
  <si>
    <t xml:space="preserve">Net foreign exchange movements </t>
  </si>
  <si>
    <t>Cash and equivalents at beginning of the year</t>
  </si>
  <si>
    <t xml:space="preserve">Net increase/(decrease) in cash and equivalents </t>
  </si>
  <si>
    <t>Cash and equivalents at end of the year</t>
  </si>
  <si>
    <t>Lease liabilities</t>
  </si>
  <si>
    <t>Fixed assets suppliers</t>
  </si>
  <si>
    <t xml:space="preserve"> --</t>
  </si>
  <si>
    <t>Lease payments</t>
  </si>
  <si>
    <t>Proceeds from perpetual bond, net of transaction costs</t>
  </si>
  <si>
    <t xml:space="preserve">Coupon paid on perpetual bond </t>
  </si>
  <si>
    <t> In EUR million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</si>
  <si>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</si>
  <si>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</si>
  <si>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</si>
  <si>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</si>
  <si>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</si>
  <si>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</si>
  <si>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</si>
  <si>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</si>
  <si>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Average USD exchange rate</t>
  </si>
  <si>
    <t>Video Distribution</t>
  </si>
  <si>
    <t>- Underlying</t>
  </si>
  <si>
    <t>- Periodic</t>
  </si>
  <si>
    <t>Video Services</t>
  </si>
  <si>
    <t>Total Video</t>
  </si>
  <si>
    <t>Government</t>
  </si>
  <si>
    <t>Fixed Data</t>
  </si>
  <si>
    <t>Mobility</t>
  </si>
  <si>
    <t>Total Networks</t>
  </si>
  <si>
    <t>Sub-total</t>
  </si>
  <si>
    <t>Other</t>
  </si>
  <si>
    <t>Group total</t>
  </si>
  <si>
    <t>Q1 2019</t>
  </si>
  <si>
    <t>Q2 2019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</si>
  <si>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</si>
  <si>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</si>
  <si>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</si>
  <si>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</si>
  <si>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</si>
  <si>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</si>
  <si>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</si>
  <si>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</si>
  <si>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Q3 2019</t>
  </si>
  <si>
    <t xml:space="preserve">QUARTERLY REVENUE BY VERTICAL (AT CONSTANT FX) </t>
  </si>
  <si>
    <t>Q4 2019</t>
  </si>
  <si>
    <t xml:space="preserve">QUARTERLY REVENUE BY VERTICAL (AT REPORTED FX) </t>
  </si>
  <si>
    <t>Income tax benefit/ (expense)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</si>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</sst>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000"/>
    <numFmt numFmtId="166" formatCode="0.000"/>
    <numFmt numFmtId="167" formatCode="#,##0.0_);\(#,##0.0\);_(&quot;-- &quot;;_(@_)"/>
    <numFmt numFmtId="168" formatCode="0.0%"/>
    <numFmt numFmtId="169" formatCode="#,##0.0,,_);\(#,##0.0,,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91D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FFFF"/>
      </right>
      <top style="medium">
        <color rgb="FF0091D2"/>
      </top>
      <bottom style="medium">
        <color indexed="64"/>
      </bottom>
      <diagonal/>
    </border>
    <border>
      <left/>
      <right/>
      <top style="medium">
        <color rgb="FF0091D2"/>
      </top>
      <bottom style="medium">
        <color indexed="64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/>
      <right style="thick">
        <color rgb="FFFFFFFF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" fontId="11" fillId="0" borderId="0"/>
    <xf numFmtId="3" fontId="11" fillId="0" borderId="0"/>
    <xf numFmtId="16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justify" vertical="center"/>
    </xf>
    <xf numFmtId="167" fontId="6" fillId="2" borderId="4" xfId="0" applyNumberFormat="1" applyFont="1" applyFill="1" applyBorder="1" applyAlignment="1">
      <alignment horizontal="right" vertical="center"/>
    </xf>
    <xf numFmtId="167" fontId="7" fillId="2" borderId="5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justify" vertical="center"/>
    </xf>
    <xf numFmtId="167" fontId="6" fillId="0" borderId="4" xfId="0" applyNumberFormat="1" applyFont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167" fontId="3" fillId="2" borderId="4" xfId="0" applyNumberFormat="1" applyFont="1" applyFill="1" applyBorder="1" applyAlignment="1">
      <alignment horizontal="right" vertical="center"/>
    </xf>
    <xf numFmtId="167" fontId="5" fillId="2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67" fontId="3" fillId="0" borderId="6" xfId="0" applyNumberFormat="1" applyFont="1" applyBorder="1" applyAlignment="1">
      <alignment horizontal="right" vertical="center"/>
    </xf>
    <xf numFmtId="167" fontId="7" fillId="0" borderId="6" xfId="0" applyNumberFormat="1" applyFont="1" applyBorder="1" applyAlignment="1">
      <alignment horizontal="right" vertical="center"/>
    </xf>
    <xf numFmtId="37" fontId="6" fillId="0" borderId="4" xfId="0" applyNumberFormat="1" applyFont="1" applyBorder="1" applyAlignment="1">
      <alignment horizontal="right" vertical="center"/>
    </xf>
    <xf numFmtId="37" fontId="7" fillId="0" borderId="5" xfId="0" applyNumberFormat="1" applyFont="1" applyBorder="1" applyAlignment="1">
      <alignment horizontal="right" vertical="center"/>
    </xf>
    <xf numFmtId="39" fontId="6" fillId="0" borderId="4" xfId="0" applyNumberFormat="1" applyFont="1" applyBorder="1" applyAlignment="1">
      <alignment horizontal="right" vertical="center"/>
    </xf>
    <xf numFmtId="39" fontId="7" fillId="0" borderId="5" xfId="0" applyNumberFormat="1" applyFont="1" applyBorder="1" applyAlignment="1">
      <alignment horizontal="right" vertical="center"/>
    </xf>
    <xf numFmtId="39" fontId="5" fillId="0" borderId="4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justify" vertical="center"/>
    </xf>
    <xf numFmtId="168" fontId="4" fillId="2" borderId="4" xfId="1" applyNumberFormat="1" applyFont="1" applyFill="1" applyBorder="1" applyAlignment="1">
      <alignment horizontal="right" vertical="center"/>
    </xf>
    <xf numFmtId="168" fontId="9" fillId="2" borderId="5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justify" vertical="center"/>
    </xf>
    <xf numFmtId="168" fontId="10" fillId="0" borderId="4" xfId="1" applyNumberFormat="1" applyFont="1" applyBorder="1" applyAlignment="1">
      <alignment horizontal="right" vertical="center"/>
    </xf>
    <xf numFmtId="168" fontId="8" fillId="0" borderId="5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 wrapText="1"/>
    </xf>
    <xf numFmtId="167" fontId="3" fillId="0" borderId="5" xfId="0" applyNumberFormat="1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167" fontId="3" fillId="2" borderId="5" xfId="0" applyNumberFormat="1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7" fontId="3" fillId="2" borderId="8" xfId="0" applyNumberFormat="1" applyFont="1" applyFill="1" applyBorder="1" applyAlignment="1">
      <alignment horizontal="justify" vertical="center" wrapText="1"/>
    </xf>
    <xf numFmtId="0" fontId="12" fillId="0" borderId="0" xfId="0" applyFont="1"/>
    <xf numFmtId="0" fontId="0" fillId="0" borderId="0" xfId="0" applyAlignment="1"/>
    <xf numFmtId="167" fontId="3" fillId="2" borderId="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167" fontId="3" fillId="0" borderId="5" xfId="0" applyNumberFormat="1" applyFont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0" fontId="7" fillId="2" borderId="7" xfId="0" applyFont="1" applyFill="1" applyBorder="1" applyAlignment="1">
      <alignment horizontal="justify" vertical="center"/>
    </xf>
    <xf numFmtId="167" fontId="3" fillId="2" borderId="8" xfId="0" applyNumberFormat="1" applyFont="1" applyFill="1" applyBorder="1" applyAlignment="1">
      <alignment horizontal="right" vertical="center"/>
    </xf>
    <xf numFmtId="167" fontId="7" fillId="2" borderId="8" xfId="0" applyNumberFormat="1" applyFont="1" applyFill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168" fontId="0" fillId="0" borderId="0" xfId="1" applyNumberFormat="1" applyFont="1" applyAlignment="1"/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9" fontId="5" fillId="4" borderId="4" xfId="0" applyNumberFormat="1" applyFont="1" applyFill="1" applyBorder="1" applyAlignment="1">
      <alignment horizontal="center" vertical="center" wrapText="1"/>
    </xf>
    <xf numFmtId="169" fontId="5" fillId="4" borderId="5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169" fontId="5" fillId="4" borderId="10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 wrapText="1"/>
    </xf>
    <xf numFmtId="169" fontId="10" fillId="0" borderId="5" xfId="0" applyNumberFormat="1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169" fontId="5" fillId="5" borderId="4" xfId="0" applyNumberFormat="1" applyFont="1" applyFill="1" applyBorder="1" applyAlignment="1">
      <alignment horizontal="center" vertical="center" wrapText="1"/>
    </xf>
    <xf numFmtId="169" fontId="5" fillId="5" borderId="5" xfId="0" applyNumberFormat="1" applyFont="1" applyFill="1" applyBorder="1" applyAlignment="1">
      <alignment horizontal="center" vertical="center" wrapText="1"/>
    </xf>
    <xf numFmtId="169" fontId="5" fillId="5" borderId="10" xfId="0" applyNumberFormat="1" applyFont="1" applyFill="1" applyBorder="1" applyAlignment="1">
      <alignment horizontal="center" vertical="center" wrapText="1"/>
    </xf>
    <xf numFmtId="169" fontId="10" fillId="3" borderId="4" xfId="0" applyNumberFormat="1" applyFont="1" applyFill="1" applyBorder="1" applyAlignment="1">
      <alignment horizontal="center" vertical="center" wrapText="1"/>
    </xf>
    <xf numFmtId="169" fontId="10" fillId="3" borderId="5" xfId="0" applyNumberFormat="1" applyFont="1" applyFill="1" applyBorder="1" applyAlignment="1">
      <alignment horizontal="center" vertical="center" wrapText="1"/>
    </xf>
    <xf numFmtId="169" fontId="10" fillId="3" borderId="10" xfId="0" applyNumberFormat="1" applyFont="1" applyFill="1" applyBorder="1" applyAlignment="1">
      <alignment horizontal="center" vertical="center" wrapText="1"/>
    </xf>
    <xf numFmtId="169" fontId="5" fillId="5" borderId="7" xfId="0" applyNumberFormat="1" applyFont="1" applyFill="1" applyBorder="1" applyAlignment="1">
      <alignment horizontal="center" vertical="center" wrapText="1"/>
    </xf>
    <xf numFmtId="169" fontId="5" fillId="5" borderId="8" xfId="0" applyNumberFormat="1" applyFont="1" applyFill="1" applyBorder="1" applyAlignment="1">
      <alignment horizontal="center" vertical="center" wrapText="1"/>
    </xf>
    <xf numFmtId="169" fontId="5" fillId="5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3" fillId="3" borderId="10" xfId="0" applyNumberFormat="1" applyFont="1" applyFill="1" applyBorder="1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9" fontId="5" fillId="4" borderId="4" xfId="0" applyNumberFormat="1" applyFont="1" applyFill="1" applyBorder="1" applyAlignment="1">
      <alignment horizontal="center" vertical="center" wrapText="1"/>
    </xf>
    <xf numFmtId="169" fontId="5" fillId="4" borderId="5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169" fontId="5" fillId="4" borderId="10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 wrapText="1"/>
    </xf>
    <xf numFmtId="169" fontId="10" fillId="0" borderId="5" xfId="0" applyNumberFormat="1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169" fontId="5" fillId="5" borderId="4" xfId="0" applyNumberFormat="1" applyFont="1" applyFill="1" applyBorder="1" applyAlignment="1">
      <alignment horizontal="center" vertical="center" wrapText="1"/>
    </xf>
    <xf numFmtId="169" fontId="5" fillId="5" borderId="5" xfId="0" applyNumberFormat="1" applyFont="1" applyFill="1" applyBorder="1" applyAlignment="1">
      <alignment horizontal="center" vertical="center" wrapText="1"/>
    </xf>
    <xf numFmtId="169" fontId="5" fillId="5" borderId="10" xfId="0" applyNumberFormat="1" applyFont="1" applyFill="1" applyBorder="1" applyAlignment="1">
      <alignment horizontal="center" vertical="center" wrapText="1"/>
    </xf>
    <xf numFmtId="169" fontId="10" fillId="3" borderId="4" xfId="0" applyNumberFormat="1" applyFont="1" applyFill="1" applyBorder="1" applyAlignment="1">
      <alignment horizontal="center" vertical="center" wrapText="1"/>
    </xf>
    <xf numFmtId="169" fontId="10" fillId="3" borderId="5" xfId="0" applyNumberFormat="1" applyFont="1" applyFill="1" applyBorder="1" applyAlignment="1">
      <alignment horizontal="center" vertical="center" wrapText="1"/>
    </xf>
    <xf numFmtId="169" fontId="10" fillId="3" borderId="10" xfId="0" applyNumberFormat="1" applyFont="1" applyFill="1" applyBorder="1" applyAlignment="1">
      <alignment horizontal="center" vertical="center" wrapText="1"/>
    </xf>
    <xf numFmtId="169" fontId="5" fillId="5" borderId="7" xfId="0" applyNumberFormat="1" applyFont="1" applyFill="1" applyBorder="1" applyAlignment="1">
      <alignment horizontal="center" vertical="center" wrapText="1"/>
    </xf>
    <xf numFmtId="169" fontId="5" fillId="5" borderId="8" xfId="0" applyNumberFormat="1" applyFont="1" applyFill="1" applyBorder="1" applyAlignment="1">
      <alignment horizontal="center" vertical="center" wrapText="1"/>
    </xf>
    <xf numFmtId="169" fontId="5" fillId="5" borderId="9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3" fillId="3" borderId="10" xfId="0" applyNumberFormat="1" applyFont="1" applyFill="1" applyBorder="1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 wrapText="1"/>
    </xf>
    <xf numFmtId="167" fontId="7" fillId="2" borderId="5" xfId="0" applyNumberFormat="1" applyFont="1" applyFill="1" applyBorder="1" applyAlignment="1">
      <alignment horizontal="right" vertical="center" wrapText="1"/>
    </xf>
    <xf numFmtId="167" fontId="3" fillId="0" borderId="5" xfId="0" applyNumberFormat="1" applyFont="1" applyBorder="1" applyAlignment="1">
      <alignment horizontal="right" vertical="center" wrapText="1"/>
    </xf>
    <xf numFmtId="167" fontId="7" fillId="2" borderId="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7" fontId="7" fillId="0" borderId="5" xfId="0" applyNumberFormat="1" applyFont="1" applyFill="1" applyBorder="1" applyAlignment="1">
      <alignment horizontal="right" vertical="center"/>
    </xf>
  </cellXfs>
  <cellStyles count="8">
    <cellStyle name="Comma 10" xfId="4"/>
    <cellStyle name="Normal" xfId="0" builtinId="0"/>
    <cellStyle name="Normal 2" xfId="2"/>
    <cellStyle name="Normal 2 2" xfId="5"/>
    <cellStyle name="Normal 2 40" xfId="3"/>
    <cellStyle name="Normal 3" xfId="7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38"/>
  <sheetViews>
    <sheetView showGridLines="0" tabSelected="1" zoomScale="115" zoomScaleNormal="115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P3" sqref="P3"/>
    </sheetView>
  </sheetViews>
  <sheetFormatPr defaultRowHeight="14.4" x14ac:dyDescent="0.3"/>
  <cols>
    <col min="2" max="2" width="58.33203125" customWidth="1"/>
    <col min="3" max="13" width="7.44140625" bestFit="1" customWidth="1"/>
  </cols>
  <sheetData>
    <row r="1" spans="2:14" ht="15" thickBot="1" x14ac:dyDescent="0.35"/>
    <row r="2" spans="2:14" ht="15" thickBot="1" x14ac:dyDescent="0.35">
      <c r="B2" s="1" t="s">
        <v>0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2">
        <v>2018</v>
      </c>
      <c r="N2" s="2">
        <v>2019</v>
      </c>
    </row>
    <row r="3" spans="2:14" ht="15" thickBot="1" x14ac:dyDescent="0.35">
      <c r="B3" s="3" t="s">
        <v>1</v>
      </c>
      <c r="C3" s="4">
        <v>1.4792916666666667</v>
      </c>
      <c r="D3" s="4">
        <v>1.3922000000000001</v>
      </c>
      <c r="E3" s="4">
        <v>1.329375</v>
      </c>
      <c r="F3" s="4">
        <v>1.4035500000000001</v>
      </c>
      <c r="G3" s="4">
        <v>1.29105</v>
      </c>
      <c r="H3" s="4">
        <v>1.32585</v>
      </c>
      <c r="I3" s="4">
        <v>1.3348249999999999</v>
      </c>
      <c r="J3" s="4">
        <v>1.115</v>
      </c>
      <c r="K3" s="4">
        <v>1.10605</v>
      </c>
      <c r="L3" s="4">
        <v>1.1249333333333333</v>
      </c>
      <c r="M3" s="4">
        <v>1.1838416666666667</v>
      </c>
      <c r="N3" s="4">
        <v>1.1213</v>
      </c>
    </row>
    <row r="4" spans="2:14" ht="15" thickBot="1" x14ac:dyDescent="0.35">
      <c r="B4" s="5" t="s">
        <v>2</v>
      </c>
      <c r="C4" s="6">
        <v>1630.3</v>
      </c>
      <c r="D4" s="6">
        <v>1620.3</v>
      </c>
      <c r="E4" s="6">
        <v>1735.7</v>
      </c>
      <c r="F4" s="6">
        <v>1733.1</v>
      </c>
      <c r="G4" s="6">
        <v>1828</v>
      </c>
      <c r="H4" s="6">
        <v>1862.5</v>
      </c>
      <c r="I4" s="6">
        <v>1919.1</v>
      </c>
      <c r="J4" s="6">
        <v>2014.5</v>
      </c>
      <c r="K4" s="6">
        <v>2068.8000000000002</v>
      </c>
      <c r="L4" s="6">
        <v>2035</v>
      </c>
      <c r="M4" s="6">
        <v>2010.2504396123788</v>
      </c>
      <c r="N4" s="7">
        <v>1983.9</v>
      </c>
    </row>
    <row r="5" spans="2:14" ht="15" thickBot="1" x14ac:dyDescent="0.35">
      <c r="B5" s="8" t="s">
        <v>3</v>
      </c>
      <c r="C5" s="9">
        <v>-178.2</v>
      </c>
      <c r="D5" s="9">
        <v>-115.2</v>
      </c>
      <c r="E5" s="9">
        <v>-129.5</v>
      </c>
      <c r="F5" s="9">
        <v>-135.19999999999999</v>
      </c>
      <c r="G5" s="9">
        <v>-173.3</v>
      </c>
      <c r="H5" s="9">
        <v>-179.6</v>
      </c>
      <c r="I5" s="9">
        <v>-173.5</v>
      </c>
      <c r="J5" s="9">
        <v>-183.6</v>
      </c>
      <c r="K5" s="9">
        <v>-231</v>
      </c>
      <c r="L5" s="9">
        <v>-273.89999999999998</v>
      </c>
      <c r="M5" s="9">
        <v>-285.8382883409862</v>
      </c>
      <c r="N5" s="10">
        <v>-269.10000000000002</v>
      </c>
    </row>
    <row r="6" spans="2:14" ht="15" thickBot="1" x14ac:dyDescent="0.35">
      <c r="B6" s="8" t="s">
        <v>4</v>
      </c>
      <c r="C6" s="9">
        <v>-184.8</v>
      </c>
      <c r="D6" s="9">
        <v>-163</v>
      </c>
      <c r="E6" s="9">
        <v>-179.8</v>
      </c>
      <c r="F6" s="9">
        <v>-173.5</v>
      </c>
      <c r="G6" s="9">
        <v>-180.7</v>
      </c>
      <c r="H6" s="9">
        <v>-185.8</v>
      </c>
      <c r="I6" s="9">
        <v>-194.5</v>
      </c>
      <c r="J6" s="9">
        <v>-200.5</v>
      </c>
      <c r="K6" s="9">
        <v>-233.1</v>
      </c>
      <c r="L6" s="9">
        <v>-279.2</v>
      </c>
      <c r="M6" s="9">
        <v>-305.72151888825766</v>
      </c>
      <c r="N6" s="10">
        <v>-311.7</v>
      </c>
    </row>
    <row r="7" spans="2:14" ht="15" thickBot="1" x14ac:dyDescent="0.35">
      <c r="B7" s="8" t="s">
        <v>5</v>
      </c>
      <c r="C7" s="9">
        <v>-167.29999999999998</v>
      </c>
      <c r="D7" s="9">
        <v>-148.4</v>
      </c>
      <c r="E7" s="9">
        <v>-130</v>
      </c>
      <c r="F7" s="9">
        <v>-149.80000000000001</v>
      </c>
      <c r="G7" s="9">
        <v>-127.4</v>
      </c>
      <c r="H7" s="9">
        <v>-132.4</v>
      </c>
      <c r="I7" s="9">
        <v>-123.1</v>
      </c>
      <c r="J7" s="9">
        <v>-136.19999999999999</v>
      </c>
      <c r="K7" s="9">
        <v>-153.19999999999999</v>
      </c>
      <c r="L7" s="9">
        <v>-157.69999999999999</v>
      </c>
      <c r="M7" s="9">
        <v>-163.31685928391397</v>
      </c>
      <c r="N7" s="10">
        <v>-186.5</v>
      </c>
    </row>
    <row r="8" spans="2:14" ht="15" thickBot="1" x14ac:dyDescent="0.35">
      <c r="B8" s="11" t="s">
        <v>6</v>
      </c>
      <c r="C8" s="6">
        <v>-530.29999999999995</v>
      </c>
      <c r="D8" s="6">
        <v>-426.6</v>
      </c>
      <c r="E8" s="6">
        <v>-439.3</v>
      </c>
      <c r="F8" s="6">
        <v>-458.5</v>
      </c>
      <c r="G8" s="6">
        <v>-481.4</v>
      </c>
      <c r="H8" s="6">
        <v>-497.8</v>
      </c>
      <c r="I8" s="6">
        <v>-491.1</v>
      </c>
      <c r="J8" s="6">
        <v>-520.29999999999995</v>
      </c>
      <c r="K8" s="6">
        <v>-617.29999999999995</v>
      </c>
      <c r="L8" s="6">
        <v>-710.8</v>
      </c>
      <c r="M8" s="6">
        <v>-754.77666651315781</v>
      </c>
      <c r="N8" s="7">
        <v>-767.3</v>
      </c>
    </row>
    <row r="9" spans="2:14" ht="15" thickBot="1" x14ac:dyDescent="0.35">
      <c r="B9" s="12" t="s">
        <v>7</v>
      </c>
      <c r="C9" s="13">
        <v>1100</v>
      </c>
      <c r="D9" s="13">
        <v>1193.6999999999998</v>
      </c>
      <c r="E9" s="13">
        <v>1296.4000000000001</v>
      </c>
      <c r="F9" s="13">
        <v>1274.5999999999999</v>
      </c>
      <c r="G9" s="13">
        <v>1346.6</v>
      </c>
      <c r="H9" s="13">
        <v>1364.7</v>
      </c>
      <c r="I9" s="13">
        <v>1428</v>
      </c>
      <c r="J9" s="13">
        <v>1494.2</v>
      </c>
      <c r="K9" s="13">
        <v>1451.5</v>
      </c>
      <c r="L9" s="13">
        <v>1324.2</v>
      </c>
      <c r="M9" s="13">
        <v>1255.5</v>
      </c>
      <c r="N9" s="14">
        <v>1216.5999999999999</v>
      </c>
    </row>
    <row r="10" spans="2:14" ht="15" thickBot="1" x14ac:dyDescent="0.35">
      <c r="B10" s="8" t="s">
        <v>8</v>
      </c>
      <c r="C10" s="9">
        <v>-426.2</v>
      </c>
      <c r="D10" s="9">
        <v>-435.6</v>
      </c>
      <c r="E10" s="9">
        <v>-464.4</v>
      </c>
      <c r="F10" s="9">
        <v>-431.7</v>
      </c>
      <c r="G10" s="9">
        <v>-515.6</v>
      </c>
      <c r="H10" s="9">
        <v>-466.5</v>
      </c>
      <c r="I10" s="9">
        <v>-491.6</v>
      </c>
      <c r="J10" s="9">
        <v>-536.79999999999995</v>
      </c>
      <c r="K10" s="9">
        <v>-560.5</v>
      </c>
      <c r="L10" s="9">
        <v>-635</v>
      </c>
      <c r="M10" s="9">
        <v>-719</v>
      </c>
      <c r="N10" s="10">
        <v>-696.9</v>
      </c>
    </row>
    <row r="11" spans="2:14" ht="15" thickBot="1" x14ac:dyDescent="0.35">
      <c r="B11" s="8" t="s">
        <v>9</v>
      </c>
      <c r="C11" s="9">
        <v>-48.7</v>
      </c>
      <c r="D11" s="9">
        <v>-38.5</v>
      </c>
      <c r="E11" s="9">
        <v>-34.6</v>
      </c>
      <c r="F11" s="9">
        <v>-34.700000000000003</v>
      </c>
      <c r="G11" s="9">
        <v>-40.5</v>
      </c>
      <c r="H11" s="9">
        <v>-47</v>
      </c>
      <c r="I11" s="9">
        <v>-53.8</v>
      </c>
      <c r="J11" s="9">
        <v>-62.8</v>
      </c>
      <c r="K11" s="9">
        <v>-70.7</v>
      </c>
      <c r="L11" s="9">
        <v>-78.599999999999994</v>
      </c>
      <c r="M11" s="9">
        <v>-145.4</v>
      </c>
      <c r="N11" s="10">
        <v>-154.30000000000001</v>
      </c>
    </row>
    <row r="12" spans="2:14" ht="15" thickBot="1" x14ac:dyDescent="0.35">
      <c r="B12" s="12" t="s">
        <v>10</v>
      </c>
      <c r="C12" s="13">
        <v>625.09999999999991</v>
      </c>
      <c r="D12" s="13">
        <v>719.5999999999998</v>
      </c>
      <c r="E12" s="13">
        <v>797.4</v>
      </c>
      <c r="F12" s="13">
        <v>808.2</v>
      </c>
      <c r="G12" s="13">
        <v>790.5</v>
      </c>
      <c r="H12" s="13">
        <v>851.2</v>
      </c>
      <c r="I12" s="13">
        <v>882.6</v>
      </c>
      <c r="J12" s="13">
        <v>894.6</v>
      </c>
      <c r="K12" s="13">
        <v>820.3</v>
      </c>
      <c r="L12" s="13">
        <v>610.6</v>
      </c>
      <c r="M12" s="13">
        <f>+M9+M10+M11</f>
        <v>391.1</v>
      </c>
      <c r="N12" s="14">
        <v>365.4</v>
      </c>
    </row>
    <row r="13" spans="2:14" ht="15" thickBot="1" x14ac:dyDescent="0.35">
      <c r="B13" s="8" t="s">
        <v>11</v>
      </c>
      <c r="C13" s="9"/>
      <c r="D13" s="9"/>
      <c r="E13" s="9"/>
      <c r="F13" s="9"/>
      <c r="G13" s="9"/>
      <c r="H13" s="9"/>
      <c r="I13" s="9"/>
      <c r="J13" s="9"/>
      <c r="K13" s="9">
        <v>495.2</v>
      </c>
      <c r="L13" s="9"/>
      <c r="M13" s="9"/>
      <c r="N13" s="10"/>
    </row>
    <row r="14" spans="2:14" ht="15" thickBot="1" x14ac:dyDescent="0.35">
      <c r="B14" s="12" t="s">
        <v>12</v>
      </c>
      <c r="C14" s="13">
        <v>625.09999999999991</v>
      </c>
      <c r="D14" s="13">
        <v>719.5999999999998</v>
      </c>
      <c r="E14" s="13">
        <f>+E12</f>
        <v>797.4</v>
      </c>
      <c r="F14" s="13">
        <f t="shared" ref="F14:L14" si="0">+F12</f>
        <v>808.2</v>
      </c>
      <c r="G14" s="13">
        <f t="shared" si="0"/>
        <v>790.5</v>
      </c>
      <c r="H14" s="13">
        <f t="shared" si="0"/>
        <v>851.2</v>
      </c>
      <c r="I14" s="13">
        <f t="shared" si="0"/>
        <v>882.6</v>
      </c>
      <c r="J14" s="13">
        <f t="shared" si="0"/>
        <v>894.6</v>
      </c>
      <c r="K14" s="13">
        <f>+K12+K13</f>
        <v>1315.5</v>
      </c>
      <c r="L14" s="13">
        <f t="shared" si="0"/>
        <v>610.6</v>
      </c>
      <c r="M14" s="13">
        <f>+M12</f>
        <v>391.1</v>
      </c>
      <c r="N14" s="14">
        <f>N12</f>
        <v>365.4</v>
      </c>
    </row>
    <row r="15" spans="2:14" ht="15" thickBot="1" x14ac:dyDescent="0.35">
      <c r="B15" s="8" t="s">
        <v>13</v>
      </c>
      <c r="C15" s="9">
        <v>45.6</v>
      </c>
      <c r="D15" s="9">
        <v>52.2</v>
      </c>
      <c r="E15" s="9">
        <v>5.6</v>
      </c>
      <c r="F15" s="9">
        <v>14.9</v>
      </c>
      <c r="G15" s="9">
        <v>6.5</v>
      </c>
      <c r="H15" s="9">
        <v>9.6</v>
      </c>
      <c r="I15" s="9">
        <v>33.799999999999997</v>
      </c>
      <c r="J15" s="9">
        <v>53.1</v>
      </c>
      <c r="K15" s="9">
        <v>22.8</v>
      </c>
      <c r="L15" s="9">
        <v>1.1000000000000001</v>
      </c>
      <c r="M15" s="9">
        <v>16.7</v>
      </c>
      <c r="N15" s="10">
        <v>6.6</v>
      </c>
    </row>
    <row r="16" spans="2:14" ht="15" thickBot="1" x14ac:dyDescent="0.35">
      <c r="B16" s="8" t="s">
        <v>14</v>
      </c>
      <c r="C16" s="9">
        <v>-194.2</v>
      </c>
      <c r="D16" s="9">
        <v>-180.7</v>
      </c>
      <c r="E16" s="9">
        <v>-201.5</v>
      </c>
      <c r="F16" s="9">
        <v>-173.4</v>
      </c>
      <c r="G16" s="9">
        <v>-176.1</v>
      </c>
      <c r="H16" s="9">
        <v>-183.1</v>
      </c>
      <c r="I16" s="9">
        <v>-188.8</v>
      </c>
      <c r="J16" s="9">
        <v>-188.8</v>
      </c>
      <c r="K16" s="9">
        <v>-197.1</v>
      </c>
      <c r="L16" s="9">
        <v>-144.4</v>
      </c>
      <c r="M16" s="9">
        <v>-163</v>
      </c>
      <c r="N16" s="10">
        <v>-172.5</v>
      </c>
    </row>
    <row r="17" spans="2:14" ht="15" thickBot="1" x14ac:dyDescent="0.35">
      <c r="B17" s="12" t="s">
        <v>15</v>
      </c>
      <c r="C17" s="13">
        <v>-148.6</v>
      </c>
      <c r="D17" s="13">
        <v>-128.5</v>
      </c>
      <c r="E17" s="13">
        <v>-195.9</v>
      </c>
      <c r="F17" s="13">
        <v>-158.5</v>
      </c>
      <c r="G17" s="13">
        <v>-169.6</v>
      </c>
      <c r="H17" s="13">
        <v>-173.5</v>
      </c>
      <c r="I17" s="13">
        <v>-155</v>
      </c>
      <c r="J17" s="13">
        <v>-135.69999999999999</v>
      </c>
      <c r="K17" s="13">
        <v>-174.3</v>
      </c>
      <c r="L17" s="13">
        <v>-143.30000000000001</v>
      </c>
      <c r="M17" s="13">
        <f>+M15+M16</f>
        <v>-146.30000000000001</v>
      </c>
      <c r="N17" s="14">
        <v>-165.9</v>
      </c>
    </row>
    <row r="18" spans="2:14" ht="15" thickBot="1" x14ac:dyDescent="0.35">
      <c r="B18" s="12" t="s">
        <v>16</v>
      </c>
      <c r="C18" s="13">
        <v>476.49999999999989</v>
      </c>
      <c r="D18" s="13">
        <v>591.0999999999998</v>
      </c>
      <c r="E18" s="13">
        <v>601.5</v>
      </c>
      <c r="F18" s="13">
        <v>649.70000000000005</v>
      </c>
      <c r="G18" s="13">
        <v>620.9</v>
      </c>
      <c r="H18" s="13">
        <v>677.7</v>
      </c>
      <c r="I18" s="13">
        <v>727.6</v>
      </c>
      <c r="J18" s="13">
        <v>758.9</v>
      </c>
      <c r="K18" s="13">
        <v>1141.2</v>
      </c>
      <c r="L18" s="13">
        <v>467.3</v>
      </c>
      <c r="M18" s="13">
        <f>+M17+M14</f>
        <v>244.8</v>
      </c>
      <c r="N18" s="14">
        <v>199.5</v>
      </c>
    </row>
    <row r="19" spans="2:14" ht="15" thickBot="1" x14ac:dyDescent="0.35">
      <c r="B19" s="8" t="s">
        <v>141</v>
      </c>
      <c r="C19" s="9">
        <v>-87.4</v>
      </c>
      <c r="D19" s="9">
        <v>-91.5</v>
      </c>
      <c r="E19" s="9">
        <v>-73.900000000000006</v>
      </c>
      <c r="F19" s="9">
        <v>-16</v>
      </c>
      <c r="G19" s="9">
        <v>42.2</v>
      </c>
      <c r="H19" s="9">
        <v>-87.5</v>
      </c>
      <c r="I19" s="9">
        <v>-85.2</v>
      </c>
      <c r="J19" s="9">
        <v>-84.9</v>
      </c>
      <c r="K19" s="9">
        <v>-114.1</v>
      </c>
      <c r="L19" s="9">
        <v>130.6</v>
      </c>
      <c r="M19" s="9">
        <v>41.9</v>
      </c>
      <c r="N19" s="10">
        <v>76.5</v>
      </c>
    </row>
    <row r="20" spans="2:14" ht="15" thickBot="1" x14ac:dyDescent="0.35">
      <c r="B20" s="12" t="s">
        <v>17</v>
      </c>
      <c r="C20" s="13">
        <v>389.1</v>
      </c>
      <c r="D20" s="13">
        <v>499.6</v>
      </c>
      <c r="E20" s="13">
        <v>527.6</v>
      </c>
      <c r="F20" s="13">
        <v>633.70000000000005</v>
      </c>
      <c r="G20" s="13">
        <v>663.1</v>
      </c>
      <c r="H20" s="13">
        <v>590.20000000000005</v>
      </c>
      <c r="I20" s="13">
        <v>642.4</v>
      </c>
      <c r="J20" s="13">
        <v>674</v>
      </c>
      <c r="K20" s="13">
        <v>1027.0999999999999</v>
      </c>
      <c r="L20" s="13">
        <v>597.9</v>
      </c>
      <c r="M20" s="13">
        <f>+M18+M19</f>
        <v>286.7</v>
      </c>
      <c r="N20" s="14">
        <v>276</v>
      </c>
    </row>
    <row r="21" spans="2:14" ht="15" thickBot="1" x14ac:dyDescent="0.35">
      <c r="B21" s="8" t="s">
        <v>18</v>
      </c>
      <c r="C21" s="9">
        <v>-0.6</v>
      </c>
      <c r="D21" s="9">
        <v>-0.4</v>
      </c>
      <c r="E21" s="9">
        <v>-3.8</v>
      </c>
      <c r="F21" s="9">
        <v>-8.4</v>
      </c>
      <c r="G21" s="9">
        <v>-14</v>
      </c>
      <c r="H21" s="9">
        <v>-21.7</v>
      </c>
      <c r="I21" s="9">
        <v>-39</v>
      </c>
      <c r="J21" s="9">
        <v>-126.7</v>
      </c>
      <c r="K21" s="9">
        <v>-62.4</v>
      </c>
      <c r="L21" s="9">
        <v>0</v>
      </c>
      <c r="M21" s="9">
        <v>0</v>
      </c>
      <c r="N21" s="10"/>
    </row>
    <row r="22" spans="2:14" ht="15" thickBot="1" x14ac:dyDescent="0.35">
      <c r="B22" s="12" t="s">
        <v>19</v>
      </c>
      <c r="C22" s="13">
        <v>388.5</v>
      </c>
      <c r="D22" s="13">
        <v>499.20000000000005</v>
      </c>
      <c r="E22" s="13">
        <v>523.79999999999995</v>
      </c>
      <c r="F22" s="13">
        <v>625.29999999999995</v>
      </c>
      <c r="G22" s="13">
        <v>649.1</v>
      </c>
      <c r="H22" s="13">
        <v>568.5</v>
      </c>
      <c r="I22" s="13">
        <v>603.4</v>
      </c>
      <c r="J22" s="13">
        <v>547.29999999999995</v>
      </c>
      <c r="K22" s="13">
        <v>964.7</v>
      </c>
      <c r="L22" s="13">
        <v>597.9</v>
      </c>
      <c r="M22" s="13">
        <f>+M20</f>
        <v>286.7</v>
      </c>
      <c r="N22" s="14">
        <v>276</v>
      </c>
    </row>
    <row r="23" spans="2:14" ht="15" thickBot="1" x14ac:dyDescent="0.35">
      <c r="B23" s="15" t="s">
        <v>20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2:14" ht="15" thickBot="1" x14ac:dyDescent="0.35">
      <c r="B24" s="15" t="s">
        <v>21</v>
      </c>
      <c r="C24" s="9">
        <v>0</v>
      </c>
      <c r="D24" s="9">
        <v>-21.8</v>
      </c>
      <c r="E24" s="9">
        <v>-36.299999999999997</v>
      </c>
      <c r="F24" s="9">
        <v>-7.3</v>
      </c>
      <c r="G24" s="9"/>
      <c r="H24" s="9"/>
      <c r="I24" s="9"/>
      <c r="J24" s="9"/>
      <c r="K24" s="9"/>
      <c r="L24" s="9"/>
      <c r="M24" s="9"/>
      <c r="N24" s="10"/>
    </row>
    <row r="25" spans="2:14" ht="15" thickBot="1" x14ac:dyDescent="0.35">
      <c r="B25" s="12" t="s">
        <v>22</v>
      </c>
      <c r="C25" s="13">
        <v>388.5</v>
      </c>
      <c r="D25" s="13">
        <v>477.40000000000003</v>
      </c>
      <c r="E25" s="13">
        <v>487.5</v>
      </c>
      <c r="F25" s="13">
        <v>618</v>
      </c>
      <c r="G25" s="13">
        <f t="shared" ref="G25:L25" si="1">+G22</f>
        <v>649.1</v>
      </c>
      <c r="H25" s="13">
        <f t="shared" si="1"/>
        <v>568.5</v>
      </c>
      <c r="I25" s="13">
        <f t="shared" si="1"/>
        <v>603.4</v>
      </c>
      <c r="J25" s="13">
        <f t="shared" si="1"/>
        <v>547.29999999999995</v>
      </c>
      <c r="K25" s="13">
        <f t="shared" si="1"/>
        <v>964.7</v>
      </c>
      <c r="L25" s="13">
        <f t="shared" si="1"/>
        <v>597.9</v>
      </c>
      <c r="M25" s="13">
        <f>+M22</f>
        <v>286.7</v>
      </c>
      <c r="N25" s="14">
        <v>276</v>
      </c>
    </row>
    <row r="26" spans="2:14" ht="15" thickBot="1" x14ac:dyDescent="0.35">
      <c r="B26" s="15" t="s">
        <v>23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2:14" ht="15" thickBot="1" x14ac:dyDescent="0.35">
      <c r="B27" s="8" t="s">
        <v>24</v>
      </c>
      <c r="C27" s="9">
        <v>1</v>
      </c>
      <c r="D27" s="9">
        <v>0.9</v>
      </c>
      <c r="E27" s="9">
        <v>0.2</v>
      </c>
      <c r="F27" s="9">
        <v>0.3</v>
      </c>
      <c r="G27" s="9">
        <v>0.3</v>
      </c>
      <c r="H27" s="9">
        <v>2</v>
      </c>
      <c r="I27" s="9">
        <v>2.6</v>
      </c>
      <c r="J27" s="9">
        <v>2.4</v>
      </c>
      <c r="K27" s="9">
        <v>2</v>
      </c>
      <c r="L27" s="9">
        <v>1.8</v>
      </c>
      <c r="M27" s="9">
        <v>-5.6874179027896998</v>
      </c>
      <c r="N27" s="116">
        <v>-20.2</v>
      </c>
    </row>
    <row r="28" spans="2:14" ht="15" thickBot="1" x14ac:dyDescent="0.35">
      <c r="B28" s="12" t="s">
        <v>25</v>
      </c>
      <c r="C28" s="13">
        <v>387.5</v>
      </c>
      <c r="D28" s="13">
        <v>476.50000000000006</v>
      </c>
      <c r="E28" s="13">
        <v>487.3</v>
      </c>
      <c r="F28" s="13">
        <v>617.70000000000005</v>
      </c>
      <c r="G28" s="13">
        <v>648.79999999999995</v>
      </c>
      <c r="H28" s="13">
        <v>566.5</v>
      </c>
      <c r="I28" s="13">
        <v>600.79999999999995</v>
      </c>
      <c r="J28" s="13">
        <v>544.9</v>
      </c>
      <c r="K28" s="13">
        <f>+K25-K27</f>
        <v>962.7</v>
      </c>
      <c r="L28" s="13">
        <f>+L25-L27</f>
        <v>596.1</v>
      </c>
      <c r="M28" s="13">
        <f>+M25-M27</f>
        <v>292.38741790278971</v>
      </c>
      <c r="N28" s="14">
        <v>296.2</v>
      </c>
    </row>
    <row r="29" spans="2:14" ht="15" thickBot="1" x14ac:dyDescent="0.35">
      <c r="B29" s="8" t="s">
        <v>26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2:14" ht="15" thickBot="1" x14ac:dyDescent="0.35">
      <c r="B30" s="8" t="s">
        <v>27</v>
      </c>
      <c r="C30" s="20">
        <v>0.98</v>
      </c>
      <c r="D30" s="20">
        <v>1.22</v>
      </c>
      <c r="E30" s="20">
        <v>1.24</v>
      </c>
      <c r="F30" s="20">
        <v>1.56</v>
      </c>
      <c r="G30" s="20">
        <v>1.62</v>
      </c>
      <c r="H30" s="20">
        <v>1.41</v>
      </c>
      <c r="I30" s="20">
        <v>1.49</v>
      </c>
      <c r="J30" s="20">
        <v>1.34</v>
      </c>
      <c r="K30" s="20">
        <v>2.1800000000000002</v>
      </c>
      <c r="L30" s="20">
        <v>1.21</v>
      </c>
      <c r="M30" s="20">
        <v>0.54</v>
      </c>
      <c r="N30" s="21">
        <v>0.54</v>
      </c>
    </row>
    <row r="31" spans="2:14" ht="15" thickBot="1" x14ac:dyDescent="0.35">
      <c r="B31" s="8" t="s">
        <v>28</v>
      </c>
      <c r="C31" s="20">
        <v>0.39</v>
      </c>
      <c r="D31" s="20">
        <v>0.49</v>
      </c>
      <c r="E31" s="20">
        <v>0.5</v>
      </c>
      <c r="F31" s="20">
        <v>0.62</v>
      </c>
      <c r="G31" s="20">
        <v>0.65</v>
      </c>
      <c r="H31" s="20">
        <v>0.56000000000000005</v>
      </c>
      <c r="I31" s="20">
        <v>0.59</v>
      </c>
      <c r="J31" s="20">
        <v>0.54</v>
      </c>
      <c r="K31" s="20">
        <v>0.87</v>
      </c>
      <c r="L31" s="20">
        <v>0.48</v>
      </c>
      <c r="M31" s="20" t="s">
        <v>142</v>
      </c>
      <c r="N31" s="21">
        <v>0.22</v>
      </c>
    </row>
    <row r="32" spans="2:14" ht="15" thickBot="1" x14ac:dyDescent="0.35">
      <c r="B32" s="8" t="s">
        <v>29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2:14" ht="15" thickBot="1" x14ac:dyDescent="0.35">
      <c r="B33" s="8" t="s">
        <v>27</v>
      </c>
      <c r="C33" s="20">
        <v>0.6</v>
      </c>
      <c r="D33" s="20">
        <v>0.73</v>
      </c>
      <c r="E33" s="20">
        <v>0.8</v>
      </c>
      <c r="F33" s="20">
        <v>0.88</v>
      </c>
      <c r="G33" s="20">
        <v>0.97</v>
      </c>
      <c r="H33" s="20">
        <v>1.07</v>
      </c>
      <c r="I33" s="20">
        <v>1.18</v>
      </c>
      <c r="J33" s="20">
        <v>1.3</v>
      </c>
      <c r="K33" s="20">
        <v>1.34</v>
      </c>
      <c r="L33" s="20">
        <v>0.8</v>
      </c>
      <c r="M33" s="20">
        <v>0.8</v>
      </c>
      <c r="N33" s="21">
        <v>0.4</v>
      </c>
    </row>
    <row r="34" spans="2:14" ht="15" thickBot="1" x14ac:dyDescent="0.35">
      <c r="B34" s="8" t="s">
        <v>28</v>
      </c>
      <c r="C34" s="20">
        <f>+C33*0.4</f>
        <v>0.24</v>
      </c>
      <c r="D34" s="20">
        <f t="shared" ref="D34:L34" si="2">+D33*0.4</f>
        <v>0.29199999999999998</v>
      </c>
      <c r="E34" s="20">
        <f t="shared" si="2"/>
        <v>0.32000000000000006</v>
      </c>
      <c r="F34" s="20">
        <f t="shared" si="2"/>
        <v>0.35200000000000004</v>
      </c>
      <c r="G34" s="20">
        <f t="shared" si="2"/>
        <v>0.38800000000000001</v>
      </c>
      <c r="H34" s="20">
        <f t="shared" si="2"/>
        <v>0.42800000000000005</v>
      </c>
      <c r="I34" s="20">
        <f t="shared" si="2"/>
        <v>0.47199999999999998</v>
      </c>
      <c r="J34" s="20">
        <f t="shared" si="2"/>
        <v>0.52</v>
      </c>
      <c r="K34" s="20">
        <f t="shared" si="2"/>
        <v>0.53600000000000003</v>
      </c>
      <c r="L34" s="20">
        <f t="shared" si="2"/>
        <v>0.32000000000000006</v>
      </c>
      <c r="M34" s="20">
        <f t="shared" ref="M34" si="3">+M33*0.4</f>
        <v>0.32000000000000006</v>
      </c>
      <c r="N34" s="22">
        <v>0.16</v>
      </c>
    </row>
    <row r="35" spans="2:14" x14ac:dyDescent="0.3">
      <c r="M35" s="77"/>
      <c r="N35" s="77"/>
    </row>
    <row r="36" spans="2:14" ht="15" thickBot="1" x14ac:dyDescent="0.35">
      <c r="B36" s="23" t="s">
        <v>30</v>
      </c>
      <c r="C36" s="24">
        <v>0.6747224437220144</v>
      </c>
      <c r="D36" s="24">
        <v>0.73671542306980176</v>
      </c>
      <c r="E36" s="24">
        <f t="shared" ref="E36:L36" si="4">+E9/E4</f>
        <v>0.74690326669355311</v>
      </c>
      <c r="F36" s="24">
        <f t="shared" si="4"/>
        <v>0.73544515607870287</v>
      </c>
      <c r="G36" s="24">
        <f t="shared" si="4"/>
        <v>0.73665207877461703</v>
      </c>
      <c r="H36" s="24">
        <f t="shared" si="4"/>
        <v>0.73272483221476514</v>
      </c>
      <c r="I36" s="24">
        <f t="shared" si="4"/>
        <v>0.74409879631077069</v>
      </c>
      <c r="J36" s="24">
        <f t="shared" si="4"/>
        <v>0.74172251178952597</v>
      </c>
      <c r="K36" s="24">
        <f t="shared" si="4"/>
        <v>0.70161446249033255</v>
      </c>
      <c r="L36" s="24">
        <f t="shared" si="4"/>
        <v>0.65071253071253077</v>
      </c>
      <c r="M36" s="24">
        <f t="shared" ref="M36:N36" si="5">+M9/M4</f>
        <v>0.62454904884492324</v>
      </c>
      <c r="N36" s="25">
        <f t="shared" si="5"/>
        <v>0.61323655426180745</v>
      </c>
    </row>
    <row r="37" spans="2:14" ht="15" thickBot="1" x14ac:dyDescent="0.35">
      <c r="B37" s="23" t="s">
        <v>31</v>
      </c>
      <c r="C37" s="24">
        <v>0.3834263632460283</v>
      </c>
      <c r="D37" s="24">
        <v>0.44411528729247657</v>
      </c>
      <c r="E37" s="24">
        <f t="shared" ref="E37:L37" si="6">+E14/E4</f>
        <v>0.45941118856945323</v>
      </c>
      <c r="F37" s="24">
        <f t="shared" si="6"/>
        <v>0.46633200623160814</v>
      </c>
      <c r="G37" s="24">
        <f t="shared" si="6"/>
        <v>0.43243982494529543</v>
      </c>
      <c r="H37" s="24">
        <f t="shared" si="6"/>
        <v>0.45702013422818794</v>
      </c>
      <c r="I37" s="24">
        <f t="shared" si="6"/>
        <v>0.45990307956854781</v>
      </c>
      <c r="J37" s="24">
        <f t="shared" si="6"/>
        <v>0.44408041697691736</v>
      </c>
      <c r="K37" s="24">
        <f t="shared" si="6"/>
        <v>0.63587587006960555</v>
      </c>
      <c r="L37" s="24">
        <f t="shared" si="6"/>
        <v>0.30004914004914007</v>
      </c>
      <c r="M37" s="24">
        <f t="shared" ref="M37:N37" si="7">+M14/M4</f>
        <v>0.1945528737580641</v>
      </c>
      <c r="N37" s="25">
        <f t="shared" si="7"/>
        <v>0.18418267049750489</v>
      </c>
    </row>
    <row r="38" spans="2:14" ht="15" thickBot="1" x14ac:dyDescent="0.35">
      <c r="B38" s="26" t="s">
        <v>32</v>
      </c>
      <c r="C38" s="27">
        <v>-0.18342077649527813</v>
      </c>
      <c r="D38" s="27">
        <v>-0.15479614278463885</v>
      </c>
      <c r="E38" s="27">
        <f t="shared" ref="E38:N38" si="8">+E19/E18</f>
        <v>-0.12285951787198671</v>
      </c>
      <c r="F38" s="27">
        <f t="shared" si="8"/>
        <v>-2.462675080806526E-2</v>
      </c>
      <c r="G38" s="27">
        <f t="shared" si="8"/>
        <v>6.7965856015461429E-2</v>
      </c>
      <c r="H38" s="27">
        <f t="shared" si="8"/>
        <v>-0.12911317692194185</v>
      </c>
      <c r="I38" s="27">
        <f t="shared" si="8"/>
        <v>-0.1170973062122045</v>
      </c>
      <c r="J38" s="27">
        <f t="shared" si="8"/>
        <v>-0.11187244696270919</v>
      </c>
      <c r="K38" s="27">
        <f t="shared" si="8"/>
        <v>-9.9982474588152806E-2</v>
      </c>
      <c r="L38" s="27">
        <f t="shared" si="8"/>
        <v>0.27947785148726728</v>
      </c>
      <c r="M38" s="27">
        <f t="shared" si="8"/>
        <v>0.17116013071895422</v>
      </c>
      <c r="N38" s="28">
        <f t="shared" si="8"/>
        <v>0.38345864661654133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49"/>
  <sheetViews>
    <sheetView showGridLines="0" topLeftCell="B1" zoomScale="115" zoomScaleNormal="115" workbookViewId="0">
      <pane xSplit="1" ySplit="3" topLeftCell="J32" activePane="bottomRight" state="frozen"/>
      <selection activeCell="B1" sqref="B1"/>
      <selection pane="topRight" activeCell="C1" sqref="C1"/>
      <selection pane="bottomLeft" activeCell="B4" sqref="B4"/>
      <selection pane="bottomRight" activeCell="M50" sqref="M50"/>
    </sheetView>
  </sheetViews>
  <sheetFormatPr defaultRowHeight="14.4" x14ac:dyDescent="0.3"/>
  <cols>
    <col min="2" max="2" width="58.33203125" customWidth="1"/>
    <col min="3" max="11" width="7.44140625" customWidth="1"/>
    <col min="12" max="12" width="7.44140625" bestFit="1" customWidth="1"/>
    <col min="13" max="13" width="7.44140625" style="36" bestFit="1" customWidth="1"/>
    <col min="14" max="14" width="8.88671875" style="109"/>
  </cols>
  <sheetData>
    <row r="1" spans="2:14" ht="15" thickBot="1" x14ac:dyDescent="0.35"/>
    <row r="2" spans="2:14" ht="15" thickBot="1" x14ac:dyDescent="0.35">
      <c r="B2" s="1" t="s">
        <v>0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10">
        <v>2019</v>
      </c>
    </row>
    <row r="3" spans="2:14" ht="15" thickBot="1" x14ac:dyDescent="0.35">
      <c r="B3" s="3" t="s">
        <v>33</v>
      </c>
      <c r="C3" s="4">
        <v>1.3916999999999999</v>
      </c>
      <c r="D3" s="4">
        <v>1.4406000000000001</v>
      </c>
      <c r="E3" s="4">
        <v>1.3362000000000001</v>
      </c>
      <c r="F3" s="4">
        <v>1.2939000000000001</v>
      </c>
      <c r="G3" s="4">
        <v>1.3193999999999999</v>
      </c>
      <c r="H3" s="4">
        <v>1.3791</v>
      </c>
      <c r="I3" s="4">
        <v>1.2141</v>
      </c>
      <c r="J3" s="4">
        <v>1.0887</v>
      </c>
      <c r="K3" s="4">
        <v>1.0541</v>
      </c>
      <c r="L3" s="4">
        <v>1.1993</v>
      </c>
      <c r="M3" s="4">
        <v>1.145</v>
      </c>
      <c r="N3" s="45">
        <v>1.1234</v>
      </c>
    </row>
    <row r="4" spans="2:14" ht="15" thickBot="1" x14ac:dyDescent="0.35">
      <c r="B4" s="29" t="s">
        <v>34</v>
      </c>
      <c r="C4" s="30">
        <v>2552.8000000000002</v>
      </c>
      <c r="D4" s="30">
        <v>2801</v>
      </c>
      <c r="E4" s="30">
        <v>3093.2</v>
      </c>
      <c r="F4" s="30">
        <v>3708.9</v>
      </c>
      <c r="G4" s="30">
        <v>4048.7</v>
      </c>
      <c r="H4" s="30">
        <v>3747.7</v>
      </c>
      <c r="I4" s="30">
        <v>4341.6000000000004</v>
      </c>
      <c r="J4" s="30">
        <v>4464.8</v>
      </c>
      <c r="K4" s="30">
        <v>5156.3</v>
      </c>
      <c r="L4" s="30">
        <v>4591.3999999999996</v>
      </c>
      <c r="M4" s="30">
        <v>5106.8999999999996</v>
      </c>
      <c r="N4" s="111">
        <v>5185.8999999999996</v>
      </c>
    </row>
    <row r="5" spans="2:14" ht="15" thickBot="1" x14ac:dyDescent="0.35">
      <c r="B5" s="29" t="s">
        <v>35</v>
      </c>
      <c r="C5" s="30">
        <v>1243.2</v>
      </c>
      <c r="D5" s="30">
        <v>1020.6</v>
      </c>
      <c r="E5" s="30">
        <v>1311.6</v>
      </c>
      <c r="F5" s="30">
        <v>1300.4000000000001</v>
      </c>
      <c r="G5" s="30">
        <v>1050.3</v>
      </c>
      <c r="H5" s="30">
        <v>1099.8</v>
      </c>
      <c r="I5" s="30">
        <v>684.8</v>
      </c>
      <c r="J5" s="30">
        <v>894.3</v>
      </c>
      <c r="K5" s="30">
        <v>1389.6</v>
      </c>
      <c r="L5" s="30">
        <v>1480.2</v>
      </c>
      <c r="M5" s="30">
        <v>907.4</v>
      </c>
      <c r="N5" s="111">
        <v>923.7</v>
      </c>
    </row>
    <row r="6" spans="2:14" ht="15" thickBot="1" x14ac:dyDescent="0.35">
      <c r="B6" s="29" t="s">
        <v>36</v>
      </c>
      <c r="C6" s="30">
        <v>2882.1</v>
      </c>
      <c r="D6" s="30">
        <v>2766.1</v>
      </c>
      <c r="E6" s="30">
        <v>2866</v>
      </c>
      <c r="F6" s="30">
        <v>2913.4</v>
      </c>
      <c r="G6" s="30">
        <v>2864.4</v>
      </c>
      <c r="H6" s="30">
        <v>2750.3</v>
      </c>
      <c r="I6" s="30">
        <v>3307.3</v>
      </c>
      <c r="J6" s="30">
        <v>3587.4</v>
      </c>
      <c r="K6" s="30">
        <v>5247.7</v>
      </c>
      <c r="L6" s="30">
        <v>4630.8999999999996</v>
      </c>
      <c r="M6" s="30">
        <v>4720.5</v>
      </c>
      <c r="N6" s="111">
        <v>4685.2</v>
      </c>
    </row>
    <row r="7" spans="2:14" ht="15" thickBot="1" x14ac:dyDescent="0.35">
      <c r="B7" s="29" t="s">
        <v>37</v>
      </c>
      <c r="C7" s="30">
        <v>3.2</v>
      </c>
      <c r="D7" s="30">
        <v>57.3</v>
      </c>
      <c r="E7" s="30">
        <v>128.19999999999999</v>
      </c>
      <c r="F7" s="30">
        <v>150.4</v>
      </c>
      <c r="G7" s="30">
        <v>171.6</v>
      </c>
      <c r="H7" s="30">
        <v>141.80000000000001</v>
      </c>
      <c r="I7" s="30">
        <v>93.1</v>
      </c>
      <c r="J7" s="30">
        <v>73.5</v>
      </c>
      <c r="K7" s="30">
        <v>0</v>
      </c>
      <c r="L7" s="30">
        <v>0</v>
      </c>
      <c r="M7" s="30">
        <v>0</v>
      </c>
      <c r="N7" s="111">
        <v>0</v>
      </c>
    </row>
    <row r="8" spans="2:14" ht="15" thickBot="1" x14ac:dyDescent="0.35">
      <c r="B8" s="29" t="s">
        <v>38</v>
      </c>
      <c r="C8" s="30">
        <v>13.5</v>
      </c>
      <c r="D8" s="30">
        <v>14</v>
      </c>
      <c r="E8" s="30">
        <v>25.1</v>
      </c>
      <c r="F8" s="30">
        <v>48</v>
      </c>
      <c r="G8" s="30">
        <v>10.6</v>
      </c>
      <c r="H8" s="30">
        <v>3.9</v>
      </c>
      <c r="I8" s="30">
        <v>37.4</v>
      </c>
      <c r="J8" s="30">
        <v>60.3</v>
      </c>
      <c r="K8" s="30">
        <v>6.5</v>
      </c>
      <c r="L8" s="30">
        <v>5</v>
      </c>
      <c r="M8" s="30">
        <v>6.5</v>
      </c>
      <c r="N8" s="111">
        <v>11.8</v>
      </c>
    </row>
    <row r="9" spans="2:14" ht="15" thickBot="1" x14ac:dyDescent="0.35">
      <c r="B9" s="29" t="s">
        <v>39</v>
      </c>
      <c r="C9" s="30">
        <v>0</v>
      </c>
      <c r="D9" s="30">
        <v>0</v>
      </c>
      <c r="E9" s="30">
        <v>0</v>
      </c>
      <c r="F9" s="30">
        <v>3.3</v>
      </c>
      <c r="G9" s="30">
        <v>70.099999999999994</v>
      </c>
      <c r="H9" s="30">
        <v>65.5</v>
      </c>
      <c r="I9" s="30">
        <v>60.3</v>
      </c>
      <c r="J9" s="30">
        <v>54.8</v>
      </c>
      <c r="K9" s="30">
        <v>356.1</v>
      </c>
      <c r="L9" s="30">
        <v>317.8</v>
      </c>
      <c r="M9" s="30">
        <v>294.5</v>
      </c>
      <c r="N9" s="111">
        <v>285.5</v>
      </c>
    </row>
    <row r="10" spans="2:14" ht="15" thickBot="1" x14ac:dyDescent="0.35">
      <c r="B10" s="29" t="s">
        <v>40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29.3</v>
      </c>
      <c r="L10" s="30">
        <v>15.2</v>
      </c>
      <c r="M10" s="30">
        <v>10.3</v>
      </c>
      <c r="N10" s="111">
        <v>17.7</v>
      </c>
    </row>
    <row r="11" spans="2:14" ht="15" thickBot="1" x14ac:dyDescent="0.35">
      <c r="B11" s="29" t="s">
        <v>41</v>
      </c>
      <c r="C11" s="30">
        <v>18.899999999999999</v>
      </c>
      <c r="D11" s="30">
        <v>33.9</v>
      </c>
      <c r="E11" s="30">
        <v>32</v>
      </c>
      <c r="F11" s="30">
        <v>60.5</v>
      </c>
      <c r="G11" s="30">
        <v>89.2</v>
      </c>
      <c r="H11" s="30">
        <v>95.7</v>
      </c>
      <c r="I11" s="30">
        <v>122.2</v>
      </c>
      <c r="J11" s="30">
        <v>59.2</v>
      </c>
      <c r="K11" s="30">
        <v>70.5</v>
      </c>
      <c r="L11" s="30">
        <v>70.400000000000006</v>
      </c>
      <c r="M11" s="30">
        <v>162.30000000000001</v>
      </c>
      <c r="N11" s="111">
        <v>260.5</v>
      </c>
    </row>
    <row r="12" spans="2:14" ht="15" thickBot="1" x14ac:dyDescent="0.35">
      <c r="B12" s="31" t="s">
        <v>42</v>
      </c>
      <c r="C12" s="32">
        <f t="shared" ref="C12:M12" si="0">+SUM(C4:C11)</f>
        <v>6713.7</v>
      </c>
      <c r="D12" s="32">
        <f t="shared" si="0"/>
        <v>6692.9</v>
      </c>
      <c r="E12" s="32">
        <f t="shared" si="0"/>
        <v>7456.0999999999995</v>
      </c>
      <c r="F12" s="32">
        <f t="shared" si="0"/>
        <v>8184.9000000000005</v>
      </c>
      <c r="G12" s="32">
        <f t="shared" si="0"/>
        <v>8304.9000000000015</v>
      </c>
      <c r="H12" s="32">
        <f t="shared" si="0"/>
        <v>7904.7</v>
      </c>
      <c r="I12" s="32">
        <f t="shared" si="0"/>
        <v>8646.7000000000007</v>
      </c>
      <c r="J12" s="32">
        <f t="shared" si="0"/>
        <v>9194.2999999999993</v>
      </c>
      <c r="K12" s="32">
        <f t="shared" si="0"/>
        <v>12255.999999999998</v>
      </c>
      <c r="L12" s="32">
        <f t="shared" si="0"/>
        <v>11110.9</v>
      </c>
      <c r="M12" s="32">
        <f t="shared" si="0"/>
        <v>11208.399999999998</v>
      </c>
      <c r="N12" s="112">
        <f>SUM(N4:N11)</f>
        <v>11370.3</v>
      </c>
    </row>
    <row r="13" spans="2:14" ht="15" thickBot="1" x14ac:dyDescent="0.35">
      <c r="B13" s="29" t="s">
        <v>43</v>
      </c>
      <c r="C13" s="30">
        <v>17.600000000000001</v>
      </c>
      <c r="D13" s="30">
        <v>20.5</v>
      </c>
      <c r="E13" s="30">
        <v>9.1999999999999993</v>
      </c>
      <c r="F13" s="30">
        <v>9.3000000000000007</v>
      </c>
      <c r="G13" s="30">
        <v>4.4000000000000004</v>
      </c>
      <c r="H13" s="30">
        <v>6.4</v>
      </c>
      <c r="I13" s="30">
        <v>5.3</v>
      </c>
      <c r="J13" s="30">
        <v>8.5</v>
      </c>
      <c r="K13" s="30">
        <v>30.2</v>
      </c>
      <c r="L13" s="30">
        <v>30.1</v>
      </c>
      <c r="M13" s="30">
        <v>35.1</v>
      </c>
      <c r="N13" s="111">
        <v>30.5</v>
      </c>
    </row>
    <row r="14" spans="2:14" ht="15" thickBot="1" x14ac:dyDescent="0.35">
      <c r="B14" s="29" t="s">
        <v>39</v>
      </c>
      <c r="C14" s="30">
        <v>334.8</v>
      </c>
      <c r="D14" s="30">
        <v>374.2</v>
      </c>
      <c r="E14" s="30">
        <v>277</v>
      </c>
      <c r="F14" s="30">
        <v>428.1</v>
      </c>
      <c r="G14" s="30">
        <v>412.7</v>
      </c>
      <c r="H14" s="30">
        <v>586.6</v>
      </c>
      <c r="I14" s="30">
        <v>691.5</v>
      </c>
      <c r="J14" s="30">
        <v>782.7</v>
      </c>
      <c r="K14" s="30">
        <v>694.1</v>
      </c>
      <c r="L14" s="30">
        <v>648.20000000000005</v>
      </c>
      <c r="M14" s="30">
        <v>614.20000000000005</v>
      </c>
      <c r="N14" s="111">
        <v>590.1</v>
      </c>
    </row>
    <row r="15" spans="2:14" ht="15" thickBot="1" x14ac:dyDescent="0.35">
      <c r="B15" s="29" t="s">
        <v>40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10.4</v>
      </c>
      <c r="M15" s="30">
        <v>17.5</v>
      </c>
      <c r="N15" s="111">
        <v>17.899999999999999</v>
      </c>
    </row>
    <row r="16" spans="2:14" ht="15" thickBot="1" x14ac:dyDescent="0.35">
      <c r="B16" s="29" t="s">
        <v>44</v>
      </c>
      <c r="C16" s="30">
        <v>25.9</v>
      </c>
      <c r="D16" s="30">
        <v>34.200000000000003</v>
      </c>
      <c r="E16" s="30">
        <v>35</v>
      </c>
      <c r="F16" s="30">
        <v>29.5</v>
      </c>
      <c r="G16" s="30">
        <v>34.9</v>
      </c>
      <c r="H16" s="30">
        <v>37.4</v>
      </c>
      <c r="I16" s="30">
        <v>38.799999999999997</v>
      </c>
      <c r="J16" s="30">
        <v>39</v>
      </c>
      <c r="K16" s="30">
        <v>49.8</v>
      </c>
      <c r="L16" s="30">
        <v>43.7</v>
      </c>
      <c r="M16" s="30">
        <v>62.8</v>
      </c>
      <c r="N16" s="111">
        <v>62.2</v>
      </c>
    </row>
    <row r="17" spans="2:14" ht="15" thickBot="1" x14ac:dyDescent="0.35">
      <c r="B17" s="29" t="s">
        <v>45</v>
      </c>
      <c r="C17" s="30">
        <v>0</v>
      </c>
      <c r="D17" s="30">
        <v>0</v>
      </c>
      <c r="E17" s="30">
        <v>2.5</v>
      </c>
      <c r="F17" s="30">
        <v>0</v>
      </c>
      <c r="G17" s="30">
        <v>4.3</v>
      </c>
      <c r="H17" s="30">
        <v>9.5</v>
      </c>
      <c r="I17" s="30">
        <v>0</v>
      </c>
      <c r="J17" s="30">
        <v>1.6</v>
      </c>
      <c r="K17" s="30">
        <v>0</v>
      </c>
      <c r="L17" s="30">
        <v>2.6</v>
      </c>
      <c r="M17" s="30">
        <v>0.2</v>
      </c>
      <c r="N17" s="111">
        <v>0</v>
      </c>
    </row>
    <row r="18" spans="2:14" ht="15" thickBot="1" x14ac:dyDescent="0.35">
      <c r="B18" s="29" t="s">
        <v>46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45.3</v>
      </c>
      <c r="J18" s="30">
        <v>0</v>
      </c>
      <c r="K18" s="30">
        <v>28.3</v>
      </c>
      <c r="L18" s="30">
        <v>68.900000000000006</v>
      </c>
      <c r="M18" s="30">
        <v>12</v>
      </c>
      <c r="N18" s="111">
        <v>6.9</v>
      </c>
    </row>
    <row r="19" spans="2:14" ht="15" thickBot="1" x14ac:dyDescent="0.35">
      <c r="B19" s="29" t="s">
        <v>47</v>
      </c>
      <c r="C19" s="30">
        <v>435.5</v>
      </c>
      <c r="D19" s="30">
        <v>286.60000000000002</v>
      </c>
      <c r="E19" s="30">
        <v>321</v>
      </c>
      <c r="F19" s="30">
        <v>218</v>
      </c>
      <c r="G19" s="30">
        <v>240</v>
      </c>
      <c r="H19" s="30">
        <v>544.20000000000005</v>
      </c>
      <c r="I19" s="30">
        <v>524.5</v>
      </c>
      <c r="J19" s="30">
        <v>639.70000000000005</v>
      </c>
      <c r="K19" s="30">
        <v>587.5</v>
      </c>
      <c r="L19" s="30">
        <v>269.60000000000002</v>
      </c>
      <c r="M19" s="30">
        <v>909.1</v>
      </c>
      <c r="N19" s="111">
        <v>1155.3</v>
      </c>
    </row>
    <row r="20" spans="2:14" ht="15" thickBot="1" x14ac:dyDescent="0.35">
      <c r="B20" s="31" t="s">
        <v>48</v>
      </c>
      <c r="C20" s="32">
        <f t="shared" ref="C20:L20" si="1">+SUM(C13:C19)</f>
        <v>813.8</v>
      </c>
      <c r="D20" s="32">
        <f t="shared" si="1"/>
        <v>715.5</v>
      </c>
      <c r="E20" s="32">
        <f t="shared" si="1"/>
        <v>644.70000000000005</v>
      </c>
      <c r="F20" s="32">
        <f t="shared" si="1"/>
        <v>684.90000000000009</v>
      </c>
      <c r="G20" s="32">
        <f t="shared" si="1"/>
        <v>696.3</v>
      </c>
      <c r="H20" s="32">
        <f t="shared" si="1"/>
        <v>1184.0999999999999</v>
      </c>
      <c r="I20" s="32">
        <f t="shared" si="1"/>
        <v>1305.3999999999999</v>
      </c>
      <c r="J20" s="32">
        <f t="shared" si="1"/>
        <v>1471.5</v>
      </c>
      <c r="K20" s="32">
        <f t="shared" si="1"/>
        <v>1389.9</v>
      </c>
      <c r="L20" s="32">
        <f t="shared" si="1"/>
        <v>1073.5</v>
      </c>
      <c r="M20" s="32">
        <f>+SUM(M13:M19)</f>
        <v>1650.9</v>
      </c>
      <c r="N20" s="112">
        <f>SUM(N13:N19)</f>
        <v>1862.9</v>
      </c>
    </row>
    <row r="21" spans="2:14" ht="15" thickBot="1" x14ac:dyDescent="0.35">
      <c r="B21" s="29" t="s">
        <v>49</v>
      </c>
      <c r="C21" s="30">
        <v>0</v>
      </c>
      <c r="D21" s="30">
        <v>0</v>
      </c>
      <c r="E21" s="30">
        <v>127.7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111">
        <v>0</v>
      </c>
    </row>
    <row r="22" spans="2:14" ht="15" thickBot="1" x14ac:dyDescent="0.35">
      <c r="B22" s="31" t="s">
        <v>50</v>
      </c>
      <c r="C22" s="32">
        <f>+C20+C12+C21</f>
        <v>7527.5</v>
      </c>
      <c r="D22" s="32">
        <f>+D20+D12+D21</f>
        <v>7408.4</v>
      </c>
      <c r="E22" s="32">
        <f t="shared" ref="E22:L22" si="2">+E20+E12+E21</f>
        <v>8228.5</v>
      </c>
      <c r="F22" s="32">
        <f t="shared" si="2"/>
        <v>8869.8000000000011</v>
      </c>
      <c r="G22" s="32">
        <f t="shared" si="2"/>
        <v>9001.2000000000007</v>
      </c>
      <c r="H22" s="32">
        <f t="shared" si="2"/>
        <v>9088.7999999999993</v>
      </c>
      <c r="I22" s="32">
        <f t="shared" si="2"/>
        <v>9952.1</v>
      </c>
      <c r="J22" s="32">
        <f t="shared" si="2"/>
        <v>10665.8</v>
      </c>
      <c r="K22" s="32">
        <f t="shared" si="2"/>
        <v>13645.899999999998</v>
      </c>
      <c r="L22" s="32">
        <f t="shared" si="2"/>
        <v>12184.4</v>
      </c>
      <c r="M22" s="32">
        <f>+M20+M12</f>
        <v>12859.299999999997</v>
      </c>
      <c r="N22" s="112">
        <f>N12+N20</f>
        <v>13233.199999999999</v>
      </c>
    </row>
    <row r="23" spans="2:14" ht="15" thickBot="1" x14ac:dyDescent="0.35">
      <c r="B23" s="3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11"/>
    </row>
    <row r="24" spans="2:14" ht="15" thickBot="1" x14ac:dyDescent="0.35">
      <c r="B24" s="29" t="s">
        <v>51</v>
      </c>
      <c r="C24" s="30">
        <v>1553.1</v>
      </c>
      <c r="D24" s="30">
        <v>1587.7</v>
      </c>
      <c r="E24" s="30">
        <v>2093</v>
      </c>
      <c r="F24" s="30">
        <v>2534.1999999999998</v>
      </c>
      <c r="G24" s="30">
        <v>2801.7</v>
      </c>
      <c r="H24" s="30">
        <v>2820.7</v>
      </c>
      <c r="I24" s="30">
        <v>3404.7</v>
      </c>
      <c r="J24" s="30">
        <v>3932.5</v>
      </c>
      <c r="K24" s="30">
        <v>6806.5</v>
      </c>
      <c r="L24" s="30">
        <v>5987.9</v>
      </c>
      <c r="M24" s="30">
        <v>6148.4</v>
      </c>
      <c r="N24" s="111">
        <v>6173.4</v>
      </c>
    </row>
    <row r="25" spans="2:14" ht="15" thickBot="1" x14ac:dyDescent="0.35">
      <c r="B25" s="29" t="s">
        <v>24</v>
      </c>
      <c r="C25" s="30">
        <v>8.1999999999999993</v>
      </c>
      <c r="D25" s="30">
        <v>7.9</v>
      </c>
      <c r="E25" s="30">
        <v>35.5</v>
      </c>
      <c r="F25" s="30">
        <v>83.1</v>
      </c>
      <c r="G25" s="30">
        <v>79.400000000000006</v>
      </c>
      <c r="H25" s="30">
        <v>78.2</v>
      </c>
      <c r="I25" s="30">
        <v>84.9</v>
      </c>
      <c r="J25" s="30">
        <v>128.30000000000001</v>
      </c>
      <c r="K25" s="30">
        <v>138.6</v>
      </c>
      <c r="L25" s="30">
        <v>124.6</v>
      </c>
      <c r="M25" s="30">
        <v>102.2</v>
      </c>
      <c r="N25" s="111">
        <v>83.1</v>
      </c>
    </row>
    <row r="26" spans="2:14" ht="15" thickBot="1" x14ac:dyDescent="0.35">
      <c r="B26" s="31" t="s">
        <v>52</v>
      </c>
      <c r="C26" s="32">
        <f t="shared" ref="C26:L26" si="3">+C24+C25</f>
        <v>1561.3</v>
      </c>
      <c r="D26" s="32">
        <f t="shared" si="3"/>
        <v>1595.6000000000001</v>
      </c>
      <c r="E26" s="32">
        <f t="shared" si="3"/>
        <v>2128.5</v>
      </c>
      <c r="F26" s="32">
        <f t="shared" si="3"/>
        <v>2617.2999999999997</v>
      </c>
      <c r="G26" s="32">
        <f t="shared" si="3"/>
        <v>2881.1</v>
      </c>
      <c r="H26" s="32">
        <f t="shared" si="3"/>
        <v>2898.8999999999996</v>
      </c>
      <c r="I26" s="32">
        <f t="shared" si="3"/>
        <v>3489.6</v>
      </c>
      <c r="J26" s="32">
        <f t="shared" si="3"/>
        <v>4060.8</v>
      </c>
      <c r="K26" s="32">
        <f t="shared" si="3"/>
        <v>6945.1</v>
      </c>
      <c r="L26" s="32">
        <f t="shared" si="3"/>
        <v>6112.5</v>
      </c>
      <c r="M26" s="32">
        <f>+M24+M25</f>
        <v>6250.5999999999995</v>
      </c>
      <c r="N26" s="112">
        <f>N24+N25</f>
        <v>6256.5</v>
      </c>
    </row>
    <row r="27" spans="2:14" ht="15" thickBot="1" x14ac:dyDescent="0.35">
      <c r="B27" s="3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11"/>
    </row>
    <row r="28" spans="2:14" ht="15" thickBot="1" x14ac:dyDescent="0.35">
      <c r="B28" s="29" t="s">
        <v>53</v>
      </c>
      <c r="C28" s="30">
        <v>3476</v>
      </c>
      <c r="D28" s="30">
        <v>3481.6</v>
      </c>
      <c r="E28" s="30">
        <v>2995.9</v>
      </c>
      <c r="F28" s="30">
        <v>3579.8</v>
      </c>
      <c r="G28" s="30">
        <v>3068</v>
      </c>
      <c r="H28" s="30">
        <v>3542.2</v>
      </c>
      <c r="I28" s="30">
        <v>4227.6000000000004</v>
      </c>
      <c r="J28" s="30">
        <v>4177.8999999999996</v>
      </c>
      <c r="K28" s="30">
        <v>4223.1000000000004</v>
      </c>
      <c r="L28" s="30">
        <v>3413.8</v>
      </c>
      <c r="M28" s="30">
        <v>3908.5</v>
      </c>
      <c r="N28" s="111">
        <v>3737.2</v>
      </c>
    </row>
    <row r="29" spans="2:14" ht="15" thickBot="1" x14ac:dyDescent="0.35">
      <c r="B29" s="29" t="s">
        <v>54</v>
      </c>
      <c r="C29" s="30">
        <v>65.099999999999994</v>
      </c>
      <c r="D29" s="30">
        <v>65.3</v>
      </c>
      <c r="E29" s="30">
        <v>81.599999999999994</v>
      </c>
      <c r="F29" s="30">
        <v>72.2</v>
      </c>
      <c r="G29" s="30">
        <v>169.8</v>
      </c>
      <c r="H29" s="30">
        <v>129</v>
      </c>
      <c r="I29" s="30">
        <v>140.5</v>
      </c>
      <c r="J29" s="30">
        <v>62.7</v>
      </c>
      <c r="K29" s="30">
        <v>44.7</v>
      </c>
      <c r="L29" s="30">
        <v>41.2</v>
      </c>
      <c r="M29" s="30">
        <v>16.8</v>
      </c>
      <c r="N29" s="111">
        <v>14</v>
      </c>
    </row>
    <row r="30" spans="2:14" ht="15" thickBot="1" x14ac:dyDescent="0.35">
      <c r="B30" s="29" t="s">
        <v>55</v>
      </c>
      <c r="C30" s="30">
        <v>279.3</v>
      </c>
      <c r="D30" s="30">
        <v>246</v>
      </c>
      <c r="E30" s="30">
        <v>216.4</v>
      </c>
      <c r="F30" s="30">
        <v>199.5</v>
      </c>
      <c r="G30" s="30">
        <v>285.39999999999998</v>
      </c>
      <c r="H30" s="30">
        <v>227.8</v>
      </c>
      <c r="I30" s="30">
        <v>335.1</v>
      </c>
      <c r="J30" s="30">
        <v>383.3</v>
      </c>
      <c r="K30" s="30">
        <v>411.8</v>
      </c>
      <c r="L30" s="30">
        <v>477.3</v>
      </c>
      <c r="M30" s="30">
        <v>370.3</v>
      </c>
      <c r="N30" s="111">
        <v>316.60000000000002</v>
      </c>
    </row>
    <row r="31" spans="2:14" ht="15" thickBot="1" x14ac:dyDescent="0.35">
      <c r="B31" s="29" t="s">
        <v>56</v>
      </c>
      <c r="C31" s="30">
        <v>755.2</v>
      </c>
      <c r="D31" s="30">
        <v>756.2</v>
      </c>
      <c r="E31" s="30">
        <v>737.6</v>
      </c>
      <c r="F31" s="30">
        <v>694</v>
      </c>
      <c r="G31" s="30">
        <v>669.1</v>
      </c>
      <c r="H31" s="30">
        <v>645.29999999999995</v>
      </c>
      <c r="I31" s="30">
        <v>676.5</v>
      </c>
      <c r="J31" s="30">
        <v>655.9</v>
      </c>
      <c r="K31" s="30">
        <v>664.2</v>
      </c>
      <c r="L31" s="30">
        <v>438.5</v>
      </c>
      <c r="M31" s="30">
        <v>412.5</v>
      </c>
      <c r="N31" s="111">
        <v>359.5</v>
      </c>
    </row>
    <row r="32" spans="2:14" ht="15" thickBot="1" x14ac:dyDescent="0.35">
      <c r="B32" s="29" t="s">
        <v>57</v>
      </c>
      <c r="C32" s="30">
        <v>27.8</v>
      </c>
      <c r="D32" s="30">
        <v>4.3</v>
      </c>
      <c r="E32" s="30">
        <f>14.1+36.2</f>
        <v>50.300000000000004</v>
      </c>
      <c r="F32" s="30">
        <f>1.3+18.2</f>
        <v>19.5</v>
      </c>
      <c r="G32" s="30">
        <v>42.5</v>
      </c>
      <c r="H32" s="30">
        <v>59.7</v>
      </c>
      <c r="I32" s="30">
        <v>23.6</v>
      </c>
      <c r="J32" s="30">
        <v>75.900000000000006</v>
      </c>
      <c r="K32" s="30">
        <v>69.100000000000009</v>
      </c>
      <c r="L32" s="30">
        <v>76.099999999999994</v>
      </c>
      <c r="M32" s="30">
        <v>133.9</v>
      </c>
      <c r="N32" s="111">
        <v>168.2</v>
      </c>
    </row>
    <row r="33" spans="2:14" ht="15" thickBot="1" x14ac:dyDescent="0.35">
      <c r="B33" s="29" t="s">
        <v>99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28.6</v>
      </c>
      <c r="N33" s="111">
        <v>29.7</v>
      </c>
    </row>
    <row r="34" spans="2:14" ht="15" thickBot="1" x14ac:dyDescent="0.35">
      <c r="B34" s="29" t="s">
        <v>100</v>
      </c>
      <c r="C34" s="30"/>
      <c r="D34" s="30"/>
      <c r="E34" s="30"/>
      <c r="F34" s="30"/>
      <c r="G34" s="30"/>
      <c r="H34" s="30"/>
      <c r="I34" s="30"/>
      <c r="J34" s="30"/>
      <c r="K34" s="30"/>
      <c r="L34" s="30">
        <v>53.4</v>
      </c>
      <c r="M34" s="30">
        <v>200.9</v>
      </c>
      <c r="N34" s="111">
        <v>622.5</v>
      </c>
    </row>
    <row r="35" spans="2:14" ht="15" thickBot="1" x14ac:dyDescent="0.35">
      <c r="B35" s="31" t="s">
        <v>58</v>
      </c>
      <c r="C35" s="32">
        <f t="shared" ref="C35:M35" si="4">+SUM(C28:C34)</f>
        <v>4603.4000000000005</v>
      </c>
      <c r="D35" s="32">
        <f t="shared" si="4"/>
        <v>4553.4000000000005</v>
      </c>
      <c r="E35" s="32">
        <f t="shared" si="4"/>
        <v>4081.8</v>
      </c>
      <c r="F35" s="32">
        <f t="shared" si="4"/>
        <v>4565</v>
      </c>
      <c r="G35" s="32">
        <f t="shared" si="4"/>
        <v>4234.8</v>
      </c>
      <c r="H35" s="32">
        <f t="shared" si="4"/>
        <v>4604</v>
      </c>
      <c r="I35" s="32">
        <f t="shared" si="4"/>
        <v>5403.3000000000011</v>
      </c>
      <c r="J35" s="32">
        <f t="shared" si="4"/>
        <v>5355.6999999999989</v>
      </c>
      <c r="K35" s="32">
        <f t="shared" si="4"/>
        <v>5412.9000000000005</v>
      </c>
      <c r="L35" s="32">
        <f t="shared" si="4"/>
        <v>4500.3</v>
      </c>
      <c r="M35" s="32">
        <f t="shared" si="4"/>
        <v>5071.5</v>
      </c>
      <c r="N35" s="112">
        <f>SUM(N28:N34)</f>
        <v>5247.6999999999989</v>
      </c>
    </row>
    <row r="36" spans="2:14" ht="15" thickBot="1" x14ac:dyDescent="0.35">
      <c r="B36" s="29" t="s">
        <v>53</v>
      </c>
      <c r="C36" s="30">
        <v>435.3</v>
      </c>
      <c r="D36" s="30">
        <v>366.9</v>
      </c>
      <c r="E36" s="30">
        <v>1088.5999999999999</v>
      </c>
      <c r="F36" s="30">
        <v>616.79999999999995</v>
      </c>
      <c r="G36" s="30">
        <v>1159.7</v>
      </c>
      <c r="H36" s="30">
        <v>803.7</v>
      </c>
      <c r="I36" s="30">
        <v>258.5</v>
      </c>
      <c r="J36" s="30">
        <v>253.8</v>
      </c>
      <c r="K36" s="30">
        <v>204.3</v>
      </c>
      <c r="L36" s="30">
        <v>534.1</v>
      </c>
      <c r="M36" s="30">
        <v>476.4</v>
      </c>
      <c r="N36" s="111">
        <v>691.1</v>
      </c>
    </row>
    <row r="37" spans="2:14" ht="15" thickBot="1" x14ac:dyDescent="0.35">
      <c r="B37" s="29" t="s">
        <v>54</v>
      </c>
      <c r="C37" s="30">
        <v>0</v>
      </c>
      <c r="D37" s="30">
        <v>0</v>
      </c>
      <c r="E37" s="30">
        <v>0</v>
      </c>
      <c r="F37" s="30">
        <v>0</v>
      </c>
      <c r="G37" s="30">
        <v>16</v>
      </c>
      <c r="H37" s="30">
        <v>12.6</v>
      </c>
      <c r="I37" s="30">
        <v>43.8</v>
      </c>
      <c r="J37" s="30">
        <v>10.8</v>
      </c>
      <c r="K37" s="30">
        <v>86.7</v>
      </c>
      <c r="L37" s="30">
        <v>12.7</v>
      </c>
      <c r="M37" s="30">
        <v>48.6</v>
      </c>
      <c r="N37" s="111">
        <v>48.6</v>
      </c>
    </row>
    <row r="38" spans="2:14" ht="15" thickBot="1" x14ac:dyDescent="0.35">
      <c r="B38" s="29" t="s">
        <v>55</v>
      </c>
      <c r="C38" s="30">
        <v>228.9</v>
      </c>
      <c r="D38" s="30">
        <v>288.7</v>
      </c>
      <c r="E38" s="30">
        <v>320.60000000000002</v>
      </c>
      <c r="F38" s="30">
        <v>368</v>
      </c>
      <c r="G38" s="30">
        <v>238.2</v>
      </c>
      <c r="H38" s="30">
        <v>385.6</v>
      </c>
      <c r="I38" s="30">
        <v>410.6</v>
      </c>
      <c r="J38" s="30">
        <v>450.7</v>
      </c>
      <c r="K38" s="30">
        <v>510.5</v>
      </c>
      <c r="L38" s="30">
        <v>443.2</v>
      </c>
      <c r="M38" s="30">
        <v>476.1</v>
      </c>
      <c r="N38" s="111">
        <v>467</v>
      </c>
    </row>
    <row r="39" spans="2:14" ht="15" thickBot="1" x14ac:dyDescent="0.35">
      <c r="B39" s="29" t="s">
        <v>59</v>
      </c>
      <c r="C39" s="30">
        <v>460.5</v>
      </c>
      <c r="D39" s="30">
        <v>345.6</v>
      </c>
      <c r="E39" s="30">
        <v>348.9</v>
      </c>
      <c r="F39" s="30">
        <v>444.5</v>
      </c>
      <c r="G39" s="30">
        <v>410.7</v>
      </c>
      <c r="H39" s="30">
        <v>341.4</v>
      </c>
      <c r="I39" s="30">
        <v>335.3</v>
      </c>
      <c r="J39" s="30">
        <v>524</v>
      </c>
      <c r="K39" s="30">
        <v>459.1</v>
      </c>
      <c r="L39" s="30">
        <v>385.6</v>
      </c>
      <c r="M39" s="30">
        <v>367.5</v>
      </c>
      <c r="N39" s="111">
        <v>351.2</v>
      </c>
    </row>
    <row r="40" spans="2:14" ht="15" thickBot="1" x14ac:dyDescent="0.35">
      <c r="B40" s="29" t="s">
        <v>99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9.5</v>
      </c>
      <c r="N40" s="111">
        <v>11.2</v>
      </c>
    </row>
    <row r="41" spans="2:14" ht="15" thickBot="1" x14ac:dyDescent="0.35">
      <c r="B41" s="29" t="s">
        <v>100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126.6</v>
      </c>
      <c r="M41" s="30">
        <v>130.80000000000001</v>
      </c>
      <c r="N41" s="111">
        <v>134.80000000000001</v>
      </c>
    </row>
    <row r="42" spans="2:14" ht="15" thickBot="1" x14ac:dyDescent="0.35">
      <c r="B42" s="29" t="s">
        <v>45</v>
      </c>
      <c r="C42" s="30">
        <v>39.799999999999997</v>
      </c>
      <c r="D42" s="30">
        <v>53.3</v>
      </c>
      <c r="E42" s="30">
        <v>0</v>
      </c>
      <c r="F42" s="30">
        <v>56.9</v>
      </c>
      <c r="G42" s="30">
        <v>40.4</v>
      </c>
      <c r="H42" s="30"/>
      <c r="I42" s="30"/>
      <c r="J42" s="30">
        <v>0</v>
      </c>
      <c r="K42" s="30">
        <v>1</v>
      </c>
      <c r="L42" s="30">
        <v>0.6</v>
      </c>
      <c r="M42" s="30">
        <v>0.1</v>
      </c>
      <c r="N42" s="111">
        <v>0</v>
      </c>
    </row>
    <row r="43" spans="2:14" ht="15" thickBot="1" x14ac:dyDescent="0.35">
      <c r="B43" s="29" t="s">
        <v>60</v>
      </c>
      <c r="C43" s="30">
        <v>198.3</v>
      </c>
      <c r="D43" s="30">
        <v>204.9</v>
      </c>
      <c r="E43" s="30">
        <v>162.4</v>
      </c>
      <c r="F43" s="30">
        <v>201.3</v>
      </c>
      <c r="G43" s="30">
        <v>20.3</v>
      </c>
      <c r="H43" s="30">
        <v>42.6</v>
      </c>
      <c r="I43" s="30">
        <v>11</v>
      </c>
      <c r="J43" s="30">
        <v>10</v>
      </c>
      <c r="K43" s="30">
        <v>26.3</v>
      </c>
      <c r="L43" s="30">
        <v>68.8</v>
      </c>
      <c r="M43" s="30">
        <v>28.2</v>
      </c>
      <c r="N43" s="111">
        <v>25.1</v>
      </c>
    </row>
    <row r="44" spans="2:14" ht="15" thickBot="1" x14ac:dyDescent="0.35">
      <c r="B44" s="31" t="s">
        <v>61</v>
      </c>
      <c r="C44" s="32">
        <f t="shared" ref="C44:M44" si="5">+SUM(C36:C43)</f>
        <v>1362.8</v>
      </c>
      <c r="D44" s="32">
        <f t="shared" si="5"/>
        <v>1259.4000000000001</v>
      </c>
      <c r="E44" s="32">
        <f t="shared" si="5"/>
        <v>1920.5</v>
      </c>
      <c r="F44" s="32">
        <f t="shared" si="5"/>
        <v>1687.5</v>
      </c>
      <c r="G44" s="32">
        <f t="shared" si="5"/>
        <v>1885.3000000000002</v>
      </c>
      <c r="H44" s="32">
        <f t="shared" si="5"/>
        <v>1585.9</v>
      </c>
      <c r="I44" s="32">
        <f t="shared" si="5"/>
        <v>1059.2</v>
      </c>
      <c r="J44" s="32">
        <f t="shared" si="5"/>
        <v>1249.3</v>
      </c>
      <c r="K44" s="32">
        <f t="shared" si="5"/>
        <v>1287.8999999999999</v>
      </c>
      <c r="L44" s="32">
        <f t="shared" si="5"/>
        <v>1571.5999999999997</v>
      </c>
      <c r="M44" s="32">
        <f t="shared" si="5"/>
        <v>1537.1999999999998</v>
      </c>
      <c r="N44" s="112">
        <f>SUM(N36:N43)</f>
        <v>1729</v>
      </c>
    </row>
    <row r="45" spans="2:14" ht="15" thickBot="1" x14ac:dyDescent="0.35">
      <c r="B45" s="29" t="s">
        <v>62</v>
      </c>
      <c r="C45" s="30">
        <v>0</v>
      </c>
      <c r="D45" s="30">
        <v>0</v>
      </c>
      <c r="E45" s="30">
        <v>97.7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113"/>
    </row>
    <row r="46" spans="2:14" ht="15" thickBot="1" x14ac:dyDescent="0.35">
      <c r="B46" s="31" t="s">
        <v>63</v>
      </c>
      <c r="C46" s="32">
        <f t="shared" ref="C46:L46" si="6">+C35+C45+C44</f>
        <v>5966.2000000000007</v>
      </c>
      <c r="D46" s="32">
        <f t="shared" si="6"/>
        <v>5812.8000000000011</v>
      </c>
      <c r="E46" s="32">
        <f t="shared" si="6"/>
        <v>6100</v>
      </c>
      <c r="F46" s="32">
        <f t="shared" si="6"/>
        <v>6252.5</v>
      </c>
      <c r="G46" s="32">
        <f t="shared" si="6"/>
        <v>6120.1</v>
      </c>
      <c r="H46" s="32">
        <f t="shared" si="6"/>
        <v>6189.9</v>
      </c>
      <c r="I46" s="32">
        <f t="shared" si="6"/>
        <v>6462.5000000000009</v>
      </c>
      <c r="J46" s="32">
        <f t="shared" si="6"/>
        <v>6604.9999999999991</v>
      </c>
      <c r="K46" s="32">
        <f t="shared" si="6"/>
        <v>6700.8</v>
      </c>
      <c r="L46" s="32">
        <f t="shared" si="6"/>
        <v>6071.9</v>
      </c>
      <c r="M46" s="32">
        <f>+M44+M35</f>
        <v>6608.7</v>
      </c>
      <c r="N46" s="112">
        <f>N35+N44</f>
        <v>6976.6999999999989</v>
      </c>
    </row>
    <row r="47" spans="2:14" ht="15" thickBot="1" x14ac:dyDescent="0.35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111"/>
    </row>
    <row r="48" spans="2:14" ht="15" thickBot="1" x14ac:dyDescent="0.35">
      <c r="B48" s="34" t="s">
        <v>64</v>
      </c>
      <c r="C48" s="35">
        <f t="shared" ref="C48:M48" si="7">+C46+C26</f>
        <v>7527.5000000000009</v>
      </c>
      <c r="D48" s="35">
        <f t="shared" si="7"/>
        <v>7408.4000000000015</v>
      </c>
      <c r="E48" s="35">
        <f t="shared" si="7"/>
        <v>8228.5</v>
      </c>
      <c r="F48" s="35">
        <f t="shared" si="7"/>
        <v>8869.7999999999993</v>
      </c>
      <c r="G48" s="35">
        <f t="shared" si="7"/>
        <v>9001.2000000000007</v>
      </c>
      <c r="H48" s="35">
        <f t="shared" si="7"/>
        <v>9088.7999999999993</v>
      </c>
      <c r="I48" s="35">
        <f t="shared" si="7"/>
        <v>9952.1</v>
      </c>
      <c r="J48" s="35">
        <f t="shared" si="7"/>
        <v>10665.8</v>
      </c>
      <c r="K48" s="35">
        <f t="shared" si="7"/>
        <v>13645.900000000001</v>
      </c>
      <c r="L48" s="35">
        <f t="shared" si="7"/>
        <v>12184.4</v>
      </c>
      <c r="M48" s="35">
        <f t="shared" si="7"/>
        <v>12859.3</v>
      </c>
      <c r="N48" s="114">
        <f>N26+N46</f>
        <v>13233.199999999999</v>
      </c>
    </row>
    <row r="49" ht="15" thickTop="1" x14ac:dyDescent="0.3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42"/>
  <sheetViews>
    <sheetView showGridLines="0" zoomScale="115" zoomScaleNormal="115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O5" sqref="O5"/>
    </sheetView>
  </sheetViews>
  <sheetFormatPr defaultColWidth="9.109375" defaultRowHeight="14.4" x14ac:dyDescent="0.3"/>
  <cols>
    <col min="1" max="1" width="9.109375" style="37"/>
    <col min="2" max="2" width="47.5546875" style="37" customWidth="1"/>
    <col min="3" max="13" width="8.109375" style="37" customWidth="1"/>
    <col min="14" max="16384" width="9.109375" style="37"/>
  </cols>
  <sheetData>
    <row r="1" spans="2:15" ht="15" thickBot="1" x14ac:dyDescent="0.35"/>
    <row r="2" spans="2:15" ht="15" thickBot="1" x14ac:dyDescent="0.35">
      <c r="B2" s="1" t="s">
        <v>0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2">
        <v>2017</v>
      </c>
      <c r="M2" s="2">
        <v>2018</v>
      </c>
      <c r="N2" s="2">
        <v>2019</v>
      </c>
    </row>
    <row r="3" spans="2:15" ht="15" thickBot="1" x14ac:dyDescent="0.35">
      <c r="B3" s="3" t="s">
        <v>1</v>
      </c>
      <c r="C3" s="4">
        <f>+'P&amp;L'!C3</f>
        <v>1.4792916666666667</v>
      </c>
      <c r="D3" s="4">
        <f>+'P&amp;L'!D3</f>
        <v>1.3922000000000001</v>
      </c>
      <c r="E3" s="4">
        <f>+'P&amp;L'!E3</f>
        <v>1.329375</v>
      </c>
      <c r="F3" s="4">
        <f>+'P&amp;L'!F3</f>
        <v>1.4035500000000001</v>
      </c>
      <c r="G3" s="4">
        <f>+'P&amp;L'!G3</f>
        <v>1.29105</v>
      </c>
      <c r="H3" s="4">
        <f>+'P&amp;L'!H3</f>
        <v>1.32585</v>
      </c>
      <c r="I3" s="4">
        <f>+'P&amp;L'!I3</f>
        <v>1.3348249999999999</v>
      </c>
      <c r="J3" s="4">
        <f>+'P&amp;L'!J3</f>
        <v>1.115</v>
      </c>
      <c r="K3" s="4">
        <f>+'P&amp;L'!K3</f>
        <v>1.10605</v>
      </c>
      <c r="L3" s="4">
        <f>+'P&amp;L'!L3</f>
        <v>1.1249333333333333</v>
      </c>
      <c r="M3" s="4">
        <f>+'P&amp;L'!M3</f>
        <v>1.1838416666666667</v>
      </c>
      <c r="N3" s="4">
        <v>1.1213</v>
      </c>
    </row>
    <row r="4" spans="2:15" ht="15" thickBot="1" x14ac:dyDescent="0.35">
      <c r="B4" s="12" t="s">
        <v>16</v>
      </c>
      <c r="C4" s="38">
        <v>476.5</v>
      </c>
      <c r="D4" s="38">
        <v>568.6</v>
      </c>
      <c r="E4" s="38">
        <v>539.4</v>
      </c>
      <c r="F4" s="38">
        <v>647.1</v>
      </c>
      <c r="G4" s="38">
        <v>620.9</v>
      </c>
      <c r="H4" s="38">
        <v>677.7</v>
      </c>
      <c r="I4" s="38">
        <v>727.6</v>
      </c>
      <c r="J4" s="38">
        <v>758.9</v>
      </c>
      <c r="K4" s="38">
        <v>1141.2</v>
      </c>
      <c r="L4" s="38">
        <v>467.3</v>
      </c>
      <c r="M4" s="38">
        <v>244.8</v>
      </c>
      <c r="N4" s="7">
        <v>199.5</v>
      </c>
    </row>
    <row r="5" spans="2:15" ht="15" thickBot="1" x14ac:dyDescent="0.35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0"/>
    </row>
    <row r="6" spans="2:15" ht="15" thickBot="1" x14ac:dyDescent="0.35">
      <c r="B6" s="39" t="s">
        <v>65</v>
      </c>
      <c r="C6" s="40">
        <v>-70.599999999999994</v>
      </c>
      <c r="D6" s="40">
        <v>-58.2</v>
      </c>
      <c r="E6" s="40">
        <v>-131.5</v>
      </c>
      <c r="F6" s="40">
        <v>-64</v>
      </c>
      <c r="G6" s="40">
        <v>-37.9</v>
      </c>
      <c r="H6" s="40">
        <v>-30.6</v>
      </c>
      <c r="I6" s="40">
        <v>-88.7</v>
      </c>
      <c r="J6" s="40">
        <v>-67.400000000000006</v>
      </c>
      <c r="K6" s="40">
        <v>-90.2</v>
      </c>
      <c r="L6" s="40">
        <v>-58.4</v>
      </c>
      <c r="M6" s="40">
        <v>-37.799999999999997</v>
      </c>
      <c r="N6" s="10">
        <v>-54.4</v>
      </c>
    </row>
    <row r="7" spans="2:15" ht="15" thickBot="1" x14ac:dyDescent="0.35">
      <c r="B7" s="39" t="s">
        <v>66</v>
      </c>
      <c r="C7" s="40">
        <v>84.3</v>
      </c>
      <c r="D7" s="40">
        <v>88.3</v>
      </c>
      <c r="E7" s="40">
        <v>87.2</v>
      </c>
      <c r="F7" s="40">
        <v>126.2</v>
      </c>
      <c r="G7" s="40">
        <v>132.4</v>
      </c>
      <c r="H7" s="40">
        <v>147.69999999999999</v>
      </c>
      <c r="I7" s="40">
        <v>162.80000000000001</v>
      </c>
      <c r="J7" s="40">
        <v>155.6</v>
      </c>
      <c r="K7" s="40">
        <v>142.30000000000001</v>
      </c>
      <c r="L7" s="40">
        <v>111</v>
      </c>
      <c r="M7" s="40">
        <v>128</v>
      </c>
      <c r="N7" s="10">
        <v>144.19999999999999</v>
      </c>
    </row>
    <row r="8" spans="2:15" ht="15" thickBot="1" x14ac:dyDescent="0.35">
      <c r="B8" s="39" t="s">
        <v>67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21.6</v>
      </c>
      <c r="L8" s="40">
        <v>0</v>
      </c>
      <c r="M8" s="40" t="s">
        <v>89</v>
      </c>
      <c r="N8" s="10">
        <v>0</v>
      </c>
    </row>
    <row r="9" spans="2:15" ht="15" thickBot="1" x14ac:dyDescent="0.35">
      <c r="B9" s="39" t="s">
        <v>68</v>
      </c>
      <c r="C9" s="40">
        <v>474.9</v>
      </c>
      <c r="D9" s="40">
        <v>489</v>
      </c>
      <c r="E9" s="40">
        <v>522</v>
      </c>
      <c r="F9" s="40">
        <v>470.3</v>
      </c>
      <c r="G9" s="40">
        <v>556.1</v>
      </c>
      <c r="H9" s="40">
        <v>513.5</v>
      </c>
      <c r="I9" s="40">
        <v>545.4</v>
      </c>
      <c r="J9" s="40">
        <v>599.6</v>
      </c>
      <c r="K9" s="40">
        <v>631.20000000000005</v>
      </c>
      <c r="L9" s="40">
        <v>713.6</v>
      </c>
      <c r="M9" s="40">
        <v>864.4</v>
      </c>
      <c r="N9" s="10">
        <v>851.2</v>
      </c>
    </row>
    <row r="10" spans="2:15" ht="15" thickBot="1" x14ac:dyDescent="0.35">
      <c r="B10" s="39" t="s">
        <v>69</v>
      </c>
      <c r="C10" s="40">
        <v>-32.200000000000003</v>
      </c>
      <c r="D10" s="40">
        <v>-29</v>
      </c>
      <c r="E10" s="40">
        <v>-47.8</v>
      </c>
      <c r="F10" s="40">
        <v>-39</v>
      </c>
      <c r="G10" s="40">
        <v>-41</v>
      </c>
      <c r="H10" s="40">
        <v>-42.3</v>
      </c>
      <c r="I10" s="40">
        <v>-58</v>
      </c>
      <c r="J10" s="40">
        <v>-66.400000000000006</v>
      </c>
      <c r="K10" s="40">
        <v>-71.400000000000006</v>
      </c>
      <c r="L10" s="40">
        <v>-70.8</v>
      </c>
      <c r="M10" s="40">
        <v>-75.8</v>
      </c>
      <c r="N10" s="10">
        <v>-88.2</v>
      </c>
    </row>
    <row r="11" spans="2:15" ht="15" thickBot="1" x14ac:dyDescent="0.35">
      <c r="B11" s="39" t="s">
        <v>11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-495.2</v>
      </c>
      <c r="L11" s="40">
        <v>0</v>
      </c>
      <c r="M11" s="40" t="s">
        <v>89</v>
      </c>
      <c r="N11" s="10">
        <v>0</v>
      </c>
    </row>
    <row r="12" spans="2:15" ht="15" thickBot="1" x14ac:dyDescent="0.35">
      <c r="B12" s="39" t="s">
        <v>70</v>
      </c>
      <c r="C12" s="40">
        <v>-9.5</v>
      </c>
      <c r="D12" s="40">
        <f>19.6+16.5</f>
        <v>36.1</v>
      </c>
      <c r="E12" s="40">
        <f>30.8-3.9+28.5</f>
        <v>55.400000000000006</v>
      </c>
      <c r="F12" s="40">
        <v>12.1</v>
      </c>
      <c r="G12" s="40">
        <v>23.5</v>
      </c>
      <c r="H12" s="40">
        <v>24.2</v>
      </c>
      <c r="I12" s="40">
        <v>26.3</v>
      </c>
      <c r="J12" s="40">
        <v>6.8</v>
      </c>
      <c r="K12" s="40">
        <v>18.600000000000001</v>
      </c>
      <c r="L12" s="40">
        <v>34.299999999999997</v>
      </c>
      <c r="M12" s="40">
        <v>63.6</v>
      </c>
      <c r="N12" s="10">
        <v>43.2</v>
      </c>
    </row>
    <row r="13" spans="2:15" ht="15" thickBot="1" x14ac:dyDescent="0.35">
      <c r="B13" s="12" t="s">
        <v>71</v>
      </c>
      <c r="C13" s="38">
        <f t="shared" ref="C13:E13" si="0">+SUM(C4:C12)</f>
        <v>923.39999999999986</v>
      </c>
      <c r="D13" s="38">
        <f t="shared" si="0"/>
        <v>1094.8</v>
      </c>
      <c r="E13" s="38">
        <f t="shared" si="0"/>
        <v>1024.7</v>
      </c>
      <c r="F13" s="38">
        <f>+SUM(F4:F12)</f>
        <v>1152.7</v>
      </c>
      <c r="G13" s="38">
        <v>1254</v>
      </c>
      <c r="H13" s="38">
        <v>1290.2</v>
      </c>
      <c r="I13" s="38">
        <v>1315.4</v>
      </c>
      <c r="J13" s="38">
        <v>1387.1</v>
      </c>
      <c r="K13" s="38">
        <v>1298.0999999999999</v>
      </c>
      <c r="L13" s="38">
        <v>1197</v>
      </c>
      <c r="M13" s="38">
        <f>+SUM(M4:M12)</f>
        <v>1187.2</v>
      </c>
      <c r="N13" s="7">
        <f>+SUM(N4:N12)</f>
        <v>1095.5</v>
      </c>
    </row>
    <row r="14" spans="2:15" ht="15" thickBot="1" x14ac:dyDescent="0.35">
      <c r="B14" s="39" t="s">
        <v>72</v>
      </c>
      <c r="C14" s="40">
        <v>113.7</v>
      </c>
      <c r="D14" s="40">
        <v>-18.600000000000001</v>
      </c>
      <c r="E14" s="40">
        <v>82.4</v>
      </c>
      <c r="F14" s="40">
        <v>-72.8</v>
      </c>
      <c r="G14" s="40">
        <v>-20.6</v>
      </c>
      <c r="H14" s="40">
        <v>-141.69999999999999</v>
      </c>
      <c r="I14" s="40">
        <v>-75.900000000000006</v>
      </c>
      <c r="J14" s="40">
        <v>63.5</v>
      </c>
      <c r="K14" s="40">
        <v>-24</v>
      </c>
      <c r="L14" s="40">
        <v>54.2</v>
      </c>
      <c r="M14" s="40">
        <v>4.0999999999999996</v>
      </c>
      <c r="N14" s="10">
        <v>38.6</v>
      </c>
    </row>
    <row r="15" spans="2:15" ht="15" thickBot="1" x14ac:dyDescent="0.35">
      <c r="B15" s="12" t="s">
        <v>73</v>
      </c>
      <c r="C15" s="38">
        <f t="shared" ref="C15:E15" si="1">+C13+C14</f>
        <v>1037.0999999999999</v>
      </c>
      <c r="D15" s="38">
        <f t="shared" si="1"/>
        <v>1076.2</v>
      </c>
      <c r="E15" s="38">
        <f t="shared" si="1"/>
        <v>1107.1000000000001</v>
      </c>
      <c r="F15" s="38">
        <f>+F13+F14</f>
        <v>1079.9000000000001</v>
      </c>
      <c r="G15" s="38">
        <v>1233.4000000000001</v>
      </c>
      <c r="H15" s="38">
        <v>1148.5</v>
      </c>
      <c r="I15" s="38">
        <v>1239.5</v>
      </c>
      <c r="J15" s="38">
        <v>1450.6</v>
      </c>
      <c r="K15" s="38">
        <v>1274.0999999999999</v>
      </c>
      <c r="L15" s="38">
        <v>1251.2</v>
      </c>
      <c r="M15" s="38">
        <f>+M13+M14</f>
        <v>1191.3</v>
      </c>
      <c r="N15" s="7">
        <f>N13+N14</f>
        <v>1134.0999999999999</v>
      </c>
      <c r="O15" s="46"/>
    </row>
    <row r="16" spans="2:15" ht="15" thickBot="1" x14ac:dyDescent="0.35">
      <c r="B16" s="39" t="s">
        <v>74</v>
      </c>
      <c r="C16" s="40">
        <v>-10.7</v>
      </c>
      <c r="D16" s="40">
        <v>-12.2</v>
      </c>
      <c r="E16" s="40">
        <v>2.1</v>
      </c>
      <c r="F16" s="40">
        <v>-3</v>
      </c>
      <c r="G16" s="40">
        <v>-1.6</v>
      </c>
      <c r="H16" s="40">
        <v>-5.5</v>
      </c>
      <c r="I16" s="40">
        <v>-129.9</v>
      </c>
      <c r="J16" s="40">
        <v>-36.5</v>
      </c>
      <c r="K16" s="40">
        <v>-42.6</v>
      </c>
      <c r="L16" s="40">
        <v>-35.1</v>
      </c>
      <c r="M16" s="40">
        <v>-37.4</v>
      </c>
      <c r="N16" s="10">
        <v>-26.2</v>
      </c>
    </row>
    <row r="17" spans="2:14" ht="15" thickBot="1" x14ac:dyDescent="0.35">
      <c r="B17" s="39" t="s">
        <v>75</v>
      </c>
      <c r="C17" s="40">
        <v>-741</v>
      </c>
      <c r="D17" s="40">
        <v>-761.2</v>
      </c>
      <c r="E17" s="40">
        <v>-804.5</v>
      </c>
      <c r="F17" s="40">
        <v>-834.5</v>
      </c>
      <c r="G17" s="40">
        <v>-634</v>
      </c>
      <c r="H17" s="40">
        <v>-377.5</v>
      </c>
      <c r="I17" s="40">
        <v>-324.2</v>
      </c>
      <c r="J17" s="40">
        <v>-524</v>
      </c>
      <c r="K17" s="40">
        <v>-577.4</v>
      </c>
      <c r="L17" s="40">
        <v>-446.1</v>
      </c>
      <c r="M17" s="40">
        <v>-290.8</v>
      </c>
      <c r="N17" s="10">
        <v>-279.10000000000002</v>
      </c>
    </row>
    <row r="18" spans="2:14" ht="15" thickBot="1" x14ac:dyDescent="0.35">
      <c r="B18" s="39" t="s">
        <v>76</v>
      </c>
      <c r="C18" s="40">
        <v>0</v>
      </c>
      <c r="D18" s="40">
        <v>66.5</v>
      </c>
      <c r="E18" s="40">
        <v>0</v>
      </c>
      <c r="F18" s="40">
        <v>-9.3000000000000007</v>
      </c>
      <c r="G18" s="40">
        <v>0</v>
      </c>
      <c r="H18" s="40">
        <v>0</v>
      </c>
      <c r="I18" s="40">
        <v>0</v>
      </c>
      <c r="J18" s="40">
        <v>0</v>
      </c>
      <c r="K18" s="40">
        <v>-725.5</v>
      </c>
      <c r="L18" s="40">
        <v>0</v>
      </c>
      <c r="M18" s="40" t="s">
        <v>101</v>
      </c>
      <c r="N18" s="10">
        <v>0</v>
      </c>
    </row>
    <row r="19" spans="2:14" ht="15" thickBot="1" x14ac:dyDescent="0.35">
      <c r="B19" s="39" t="s">
        <v>77</v>
      </c>
      <c r="C19" s="40">
        <v>7.2</v>
      </c>
      <c r="D19" s="40">
        <v>3.5</v>
      </c>
      <c r="E19" s="40">
        <v>4.2</v>
      </c>
      <c r="F19" s="40">
        <v>6.4</v>
      </c>
      <c r="G19" s="40">
        <v>3.2</v>
      </c>
      <c r="H19" s="40">
        <v>0.2</v>
      </c>
      <c r="I19" s="40">
        <v>1.3</v>
      </c>
      <c r="J19" s="40">
        <v>0</v>
      </c>
      <c r="K19" s="41">
        <v>0</v>
      </c>
      <c r="L19" s="41">
        <v>1.1000000000000001</v>
      </c>
      <c r="M19" s="41">
        <v>11.6</v>
      </c>
      <c r="N19" s="41">
        <v>0</v>
      </c>
    </row>
    <row r="20" spans="2:14" ht="15" thickBot="1" x14ac:dyDescent="0.35">
      <c r="B20" s="39" t="s">
        <v>78</v>
      </c>
      <c r="C20" s="40">
        <f>-22.4-1.8</f>
        <v>-24.2</v>
      </c>
      <c r="D20" s="40">
        <f>-28.5-5.7</f>
        <v>-34.200000000000003</v>
      </c>
      <c r="E20" s="40">
        <f>-0.7-27</f>
        <v>-27.7</v>
      </c>
      <c r="F20" s="40">
        <v>-7.3</v>
      </c>
      <c r="G20" s="40">
        <v>-68.099999999999994</v>
      </c>
      <c r="H20" s="40">
        <v>0</v>
      </c>
      <c r="I20" s="40">
        <v>-18.3</v>
      </c>
      <c r="J20" s="40">
        <v>0</v>
      </c>
      <c r="K20" s="40">
        <v>-36.700000000000003</v>
      </c>
      <c r="L20" s="40">
        <v>-8.6999999999999993</v>
      </c>
      <c r="M20" s="40">
        <v>-1.2</v>
      </c>
      <c r="N20" s="10">
        <v>0</v>
      </c>
    </row>
    <row r="21" spans="2:14" ht="15" thickBot="1" x14ac:dyDescent="0.35">
      <c r="B21" s="39" t="s">
        <v>79</v>
      </c>
      <c r="C21" s="40">
        <f>97.6+73.9-2.7</f>
        <v>168.8</v>
      </c>
      <c r="D21" s="40">
        <f>-15.9-0.2</f>
        <v>-16.100000000000001</v>
      </c>
      <c r="E21" s="40">
        <f>-74.2-12.3</f>
        <v>-86.5</v>
      </c>
      <c r="F21" s="40">
        <v>-2.6</v>
      </c>
      <c r="G21" s="40">
        <v>2.8</v>
      </c>
      <c r="H21" s="40">
        <v>-39.5</v>
      </c>
      <c r="I21" s="40">
        <v>-30</v>
      </c>
      <c r="J21" s="40">
        <v>-0.1</v>
      </c>
      <c r="K21" s="40">
        <v>0.5</v>
      </c>
      <c r="L21" s="40">
        <v>-1.6</v>
      </c>
      <c r="M21" s="40">
        <v>-3</v>
      </c>
      <c r="N21" s="10">
        <v>-2.5</v>
      </c>
    </row>
    <row r="22" spans="2:14" ht="15" thickBot="1" x14ac:dyDescent="0.35">
      <c r="B22" s="12" t="s">
        <v>80</v>
      </c>
      <c r="C22" s="38">
        <f t="shared" ref="C22:E22" si="2">+SUM(C16:C21)</f>
        <v>-599.90000000000009</v>
      </c>
      <c r="D22" s="38">
        <f t="shared" si="2"/>
        <v>-753.70000000000016</v>
      </c>
      <c r="E22" s="38">
        <f t="shared" si="2"/>
        <v>-912.4</v>
      </c>
      <c r="F22" s="38">
        <f>+SUM(F16:F21)</f>
        <v>-850.3</v>
      </c>
      <c r="G22" s="38">
        <v>-697.7</v>
      </c>
      <c r="H22" s="38">
        <v>-422.3</v>
      </c>
      <c r="I22" s="38">
        <v>-501.1</v>
      </c>
      <c r="J22" s="38">
        <v>-560.6</v>
      </c>
      <c r="K22" s="38">
        <v>-1381.7</v>
      </c>
      <c r="L22" s="38">
        <v>-490.4</v>
      </c>
      <c r="M22" s="38">
        <f>+SUM(M16:M21)</f>
        <v>-320.79999999999995</v>
      </c>
      <c r="N22" s="7">
        <f>+SUM(N16:N21)</f>
        <v>-307.8</v>
      </c>
    </row>
    <row r="23" spans="2:14" ht="15" thickBot="1" x14ac:dyDescent="0.35">
      <c r="B23" s="12" t="s">
        <v>81</v>
      </c>
      <c r="C23" s="38">
        <f t="shared" ref="C23:E23" si="3">+C22+C15</f>
        <v>437.19999999999982</v>
      </c>
      <c r="D23" s="38">
        <f t="shared" si="3"/>
        <v>322.49999999999989</v>
      </c>
      <c r="E23" s="38">
        <f t="shared" si="3"/>
        <v>194.70000000000016</v>
      </c>
      <c r="F23" s="38">
        <f>+F22+F15</f>
        <v>229.60000000000014</v>
      </c>
      <c r="G23" s="38">
        <v>535.70000000000005</v>
      </c>
      <c r="H23" s="38">
        <v>726.2</v>
      </c>
      <c r="I23" s="38">
        <v>738.4</v>
      </c>
      <c r="J23" s="38">
        <v>890</v>
      </c>
      <c r="K23" s="38">
        <v>-107.6</v>
      </c>
      <c r="L23" s="38">
        <v>760.8</v>
      </c>
      <c r="M23" s="38">
        <f>+M22+M15</f>
        <v>870.5</v>
      </c>
      <c r="N23" s="7">
        <f>+N22+N15</f>
        <v>826.3</v>
      </c>
    </row>
    <row r="24" spans="2:14" ht="15" thickBot="1" x14ac:dyDescent="0.35">
      <c r="B24" s="39" t="s">
        <v>82</v>
      </c>
      <c r="C24" s="40">
        <v>449.4</v>
      </c>
      <c r="D24" s="40">
        <v>800.7</v>
      </c>
      <c r="E24" s="40">
        <v>810.6</v>
      </c>
      <c r="F24" s="40">
        <v>926.9</v>
      </c>
      <c r="G24" s="40">
        <v>790.6</v>
      </c>
      <c r="H24" s="40">
        <v>1769.5</v>
      </c>
      <c r="I24" s="40">
        <v>707.9</v>
      </c>
      <c r="J24" s="40" t="s">
        <v>83</v>
      </c>
      <c r="K24" s="40">
        <v>275.5</v>
      </c>
      <c r="L24" s="40">
        <v>34.5</v>
      </c>
      <c r="M24" s="40">
        <v>893</v>
      </c>
      <c r="N24" s="10">
        <v>496.7</v>
      </c>
    </row>
    <row r="25" spans="2:14" ht="15" thickBot="1" x14ac:dyDescent="0.35">
      <c r="B25" s="39" t="s">
        <v>84</v>
      </c>
      <c r="C25" s="40">
        <v>0</v>
      </c>
      <c r="D25" s="40">
        <v>-857.5</v>
      </c>
      <c r="E25" s="40">
        <v>-651.1</v>
      </c>
      <c r="F25" s="40">
        <v>-847.8</v>
      </c>
      <c r="G25" s="40">
        <v>-784.6</v>
      </c>
      <c r="H25" s="40">
        <v>-1587.1</v>
      </c>
      <c r="I25" s="40">
        <v>-808.6</v>
      </c>
      <c r="J25" s="40">
        <v>-274.8</v>
      </c>
      <c r="K25" s="40">
        <v>-1582.4</v>
      </c>
      <c r="L25" s="40">
        <v>-287.5</v>
      </c>
      <c r="M25" s="40">
        <v>-541.70000000000005</v>
      </c>
      <c r="N25" s="10">
        <v>-483.6</v>
      </c>
    </row>
    <row r="26" spans="2:14" ht="15" thickBot="1" x14ac:dyDescent="0.35">
      <c r="B26" s="39" t="s">
        <v>103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1274.7</v>
      </c>
      <c r="L26" s="40">
        <v>-2.1</v>
      </c>
      <c r="M26" s="40">
        <v>0</v>
      </c>
      <c r="N26" s="10">
        <v>0</v>
      </c>
    </row>
    <row r="27" spans="2:14" ht="15" thickBot="1" x14ac:dyDescent="0.35">
      <c r="B27" s="39" t="s">
        <v>104</v>
      </c>
      <c r="C27" s="40"/>
      <c r="D27" s="40"/>
      <c r="E27" s="40"/>
      <c r="F27" s="40"/>
      <c r="G27" s="40"/>
      <c r="H27" s="40"/>
      <c r="I27" s="40"/>
      <c r="J27" s="40"/>
      <c r="K27" s="40"/>
      <c r="L27" s="40">
        <v>-24.7</v>
      </c>
      <c r="M27" s="40">
        <v>-65.625</v>
      </c>
      <c r="N27" s="10">
        <v>-65.599999999999994</v>
      </c>
    </row>
    <row r="28" spans="2:14" ht="15" thickBot="1" x14ac:dyDescent="0.35">
      <c r="B28" s="39" t="s">
        <v>85</v>
      </c>
      <c r="C28" s="40">
        <v>-84.3</v>
      </c>
      <c r="D28" s="40">
        <v>-88.3</v>
      </c>
      <c r="E28" s="40">
        <v>-87.2</v>
      </c>
      <c r="F28" s="40">
        <v>-178.1</v>
      </c>
      <c r="G28" s="40">
        <v>-194.5</v>
      </c>
      <c r="H28" s="40">
        <v>-180.3</v>
      </c>
      <c r="I28" s="40">
        <v>-188.5</v>
      </c>
      <c r="J28" s="40">
        <v>-180.7</v>
      </c>
      <c r="K28" s="40">
        <v>-188.5</v>
      </c>
      <c r="L28" s="40">
        <v>-158.30000000000001</v>
      </c>
      <c r="M28" s="40">
        <v>-152.27500000000001</v>
      </c>
      <c r="N28" s="10">
        <v>-153.69999999999999</v>
      </c>
    </row>
    <row r="29" spans="2:14" ht="21" thickBot="1" x14ac:dyDescent="0.35">
      <c r="B29" s="39" t="s">
        <v>86</v>
      </c>
      <c r="C29" s="40">
        <v>-238.9</v>
      </c>
      <c r="D29" s="40">
        <v>-258.5</v>
      </c>
      <c r="E29" s="40">
        <v>-287.5</v>
      </c>
      <c r="F29" s="40">
        <v>-317</v>
      </c>
      <c r="G29" s="40">
        <v>-351</v>
      </c>
      <c r="H29" s="40">
        <v>-390.2</v>
      </c>
      <c r="I29" s="40">
        <v>-433.1</v>
      </c>
      <c r="J29" s="40">
        <v>-477.2</v>
      </c>
      <c r="K29" s="40">
        <v>-527.5</v>
      </c>
      <c r="L29" s="40">
        <v>-608.29999999999995</v>
      </c>
      <c r="M29" s="40">
        <v>-362.9</v>
      </c>
      <c r="N29" s="10">
        <v>-363.9</v>
      </c>
    </row>
    <row r="30" spans="2:14" ht="15" thickBot="1" x14ac:dyDescent="0.35">
      <c r="B30" s="39" t="s">
        <v>87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39.299999999999997</v>
      </c>
      <c r="K30" s="40">
        <v>12.5</v>
      </c>
      <c r="L30" s="40">
        <v>1.9</v>
      </c>
      <c r="M30" s="40">
        <v>0</v>
      </c>
      <c r="N30" s="10"/>
    </row>
    <row r="31" spans="2:14" ht="15" thickBot="1" x14ac:dyDescent="0.35">
      <c r="B31" s="39" t="s">
        <v>88</v>
      </c>
      <c r="C31" s="40">
        <v>0</v>
      </c>
      <c r="D31" s="40">
        <v>0</v>
      </c>
      <c r="E31" s="40">
        <v>0</v>
      </c>
      <c r="F31" s="40">
        <v>0</v>
      </c>
      <c r="G31" s="40">
        <v>86.7</v>
      </c>
      <c r="H31" s="40">
        <v>0</v>
      </c>
      <c r="I31" s="40">
        <v>0</v>
      </c>
      <c r="J31" s="40">
        <v>218.8</v>
      </c>
      <c r="K31" s="40">
        <v>882.2</v>
      </c>
      <c r="L31" s="40" t="s">
        <v>89</v>
      </c>
      <c r="M31" s="40" t="s">
        <v>89</v>
      </c>
      <c r="N31" s="10"/>
    </row>
    <row r="32" spans="2:14" ht="15" thickBot="1" x14ac:dyDescent="0.35">
      <c r="B32" s="39" t="s">
        <v>90</v>
      </c>
      <c r="C32" s="40">
        <v>-330.1</v>
      </c>
      <c r="D32" s="40">
        <v>8.1999999999999993</v>
      </c>
      <c r="E32" s="40">
        <v>43.3</v>
      </c>
      <c r="F32" s="40">
        <v>0</v>
      </c>
      <c r="G32" s="40">
        <v>-86.7</v>
      </c>
      <c r="H32" s="40">
        <v>-22.9</v>
      </c>
      <c r="I32" s="40">
        <v>-121.5</v>
      </c>
      <c r="J32" s="40">
        <v>-192.8</v>
      </c>
      <c r="K32" s="40">
        <v>-197.6</v>
      </c>
      <c r="L32" s="40">
        <v>-51.3</v>
      </c>
      <c r="M32" s="40">
        <v>-15.9</v>
      </c>
      <c r="N32" s="10">
        <v>-50.1</v>
      </c>
    </row>
    <row r="33" spans="2:14" ht="15" thickBot="1" x14ac:dyDescent="0.35">
      <c r="B33" s="39" t="s">
        <v>91</v>
      </c>
      <c r="C33" s="40">
        <v>0</v>
      </c>
      <c r="D33" s="40">
        <v>0</v>
      </c>
      <c r="E33" s="40">
        <v>0</v>
      </c>
      <c r="F33" s="40">
        <v>29.9</v>
      </c>
      <c r="G33" s="40">
        <v>44.1</v>
      </c>
      <c r="H33" s="40">
        <v>44.7</v>
      </c>
      <c r="I33" s="40">
        <v>92.4</v>
      </c>
      <c r="J33" s="40">
        <v>116.7</v>
      </c>
      <c r="K33" s="40">
        <v>100.8</v>
      </c>
      <c r="L33" s="40">
        <v>40.5</v>
      </c>
      <c r="M33" s="40">
        <v>28.8</v>
      </c>
      <c r="N33" s="10">
        <v>56.5</v>
      </c>
    </row>
    <row r="34" spans="2:14" ht="15" thickBot="1" x14ac:dyDescent="0.35">
      <c r="B34" s="39" t="s">
        <v>102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>
        <v>-9.5</v>
      </c>
      <c r="N34" s="10">
        <v>-13.4</v>
      </c>
    </row>
    <row r="35" spans="2:14" ht="15" thickBot="1" x14ac:dyDescent="0.35">
      <c r="B35" s="39" t="s">
        <v>92</v>
      </c>
      <c r="C35" s="40">
        <v>-1.4</v>
      </c>
      <c r="D35" s="40">
        <v>0</v>
      </c>
      <c r="E35" s="40">
        <v>-0.6</v>
      </c>
      <c r="F35" s="40">
        <v>58.9</v>
      </c>
      <c r="G35" s="40">
        <v>-5.6</v>
      </c>
      <c r="H35" s="40">
        <v>-5.6</v>
      </c>
      <c r="I35" s="40">
        <v>-5.6</v>
      </c>
      <c r="J35" s="40">
        <v>-7.6</v>
      </c>
      <c r="K35" s="40">
        <v>-4.5999999999999996</v>
      </c>
      <c r="L35" s="40">
        <v>-7.2</v>
      </c>
      <c r="M35" s="40">
        <v>-5.7</v>
      </c>
      <c r="N35" s="40">
        <v>-0.3</v>
      </c>
    </row>
    <row r="36" spans="2:14" ht="15" thickBot="1" x14ac:dyDescent="0.35">
      <c r="B36" s="12" t="s">
        <v>93</v>
      </c>
      <c r="C36" s="38">
        <f>+SUM(C24:C34)</f>
        <v>-203.90000000000006</v>
      </c>
      <c r="D36" s="38">
        <f>+SUM(D24:D34)</f>
        <v>-395.4</v>
      </c>
      <c r="E36" s="38">
        <f>+SUM(E24:E34)</f>
        <v>-171.89999999999998</v>
      </c>
      <c r="F36" s="38">
        <f>+SUM(F24:F34)</f>
        <v>-386.1</v>
      </c>
      <c r="G36" s="38">
        <v>-501</v>
      </c>
      <c r="H36" s="38">
        <v>-371.9</v>
      </c>
      <c r="I36" s="38">
        <v>-757</v>
      </c>
      <c r="J36" s="38">
        <v>-758.3</v>
      </c>
      <c r="K36" s="38">
        <v>45.1</v>
      </c>
      <c r="L36" s="38">
        <v>-1062.5</v>
      </c>
      <c r="M36" s="38">
        <f>+SUM(M24:M34)</f>
        <v>-226.10000000000002</v>
      </c>
      <c r="N36" s="7">
        <f>+SUM(N24:N34)</f>
        <v>-577.1</v>
      </c>
    </row>
    <row r="37" spans="2:14" ht="15" thickBot="1" x14ac:dyDescent="0.35">
      <c r="B37" s="12" t="s">
        <v>94</v>
      </c>
      <c r="C37" s="38">
        <f>+C36+C23</f>
        <v>233.29999999999976</v>
      </c>
      <c r="D37" s="38">
        <f>+D36+D23</f>
        <v>-72.900000000000091</v>
      </c>
      <c r="E37" s="38">
        <f>+E36+E23</f>
        <v>22.800000000000182</v>
      </c>
      <c r="F37" s="38">
        <f>+F36+F23</f>
        <v>-156.49999999999989</v>
      </c>
      <c r="G37" s="38">
        <f>+G36+G23</f>
        <v>34.700000000000045</v>
      </c>
      <c r="H37" s="38">
        <f>+H36+H23</f>
        <v>354.30000000000007</v>
      </c>
      <c r="I37" s="38">
        <f>+I36+I23</f>
        <v>-18.600000000000023</v>
      </c>
      <c r="J37" s="38">
        <f>+J36+J23</f>
        <v>131.70000000000005</v>
      </c>
      <c r="K37" s="38">
        <v>-62.5</v>
      </c>
      <c r="L37" s="38">
        <v>-301.7</v>
      </c>
      <c r="M37" s="38">
        <f>+M36+M23</f>
        <v>644.4</v>
      </c>
      <c r="N37" s="7">
        <f>+N36+N23</f>
        <v>249.19999999999993</v>
      </c>
    </row>
    <row r="38" spans="2:14" ht="15" thickBot="1" x14ac:dyDescent="0.35">
      <c r="B38" s="39" t="s">
        <v>95</v>
      </c>
      <c r="C38" s="40">
        <v>6.5</v>
      </c>
      <c r="D38" s="40">
        <v>-76</v>
      </c>
      <c r="E38" s="40">
        <v>14.9</v>
      </c>
      <c r="F38" s="40">
        <v>-8.1</v>
      </c>
      <c r="G38" s="40">
        <v>-12.7</v>
      </c>
      <c r="H38" s="40">
        <v>-50.1</v>
      </c>
      <c r="I38" s="40">
        <v>-1.1000000000000001</v>
      </c>
      <c r="J38" s="40">
        <v>-16.5</v>
      </c>
      <c r="K38" s="40">
        <v>10.3</v>
      </c>
      <c r="L38" s="40">
        <v>-16.2</v>
      </c>
      <c r="M38" s="40">
        <v>0.8</v>
      </c>
      <c r="N38" s="10">
        <v>-2.7</v>
      </c>
    </row>
    <row r="39" spans="2:14" ht="15" thickBot="1" x14ac:dyDescent="0.35">
      <c r="B39" s="12" t="s">
        <v>96</v>
      </c>
      <c r="C39" s="38">
        <v>197.1</v>
      </c>
      <c r="D39" s="38">
        <v>435.5</v>
      </c>
      <c r="E39" s="38">
        <v>286.60000000000002</v>
      </c>
      <c r="F39" s="38">
        <v>323.7</v>
      </c>
      <c r="G39" s="38">
        <v>218</v>
      </c>
      <c r="H39" s="38">
        <v>240</v>
      </c>
      <c r="I39" s="38">
        <v>544.20000000000005</v>
      </c>
      <c r="J39" s="38">
        <v>524.5</v>
      </c>
      <c r="K39" s="38">
        <v>639.70000000000005</v>
      </c>
      <c r="L39" s="38">
        <v>587.5</v>
      </c>
      <c r="M39" s="38">
        <f>+L41</f>
        <v>269.60000000000002</v>
      </c>
      <c r="N39" s="7">
        <f>+M41</f>
        <v>914.8</v>
      </c>
    </row>
    <row r="40" spans="2:14" ht="15" thickBot="1" x14ac:dyDescent="0.35">
      <c r="B40" s="39" t="s">
        <v>97</v>
      </c>
      <c r="C40" s="40">
        <f t="shared" ref="C40:E40" si="4">+C38+C37</f>
        <v>239.79999999999976</v>
      </c>
      <c r="D40" s="40">
        <f t="shared" si="4"/>
        <v>-148.90000000000009</v>
      </c>
      <c r="E40" s="40">
        <f t="shared" si="4"/>
        <v>37.70000000000018</v>
      </c>
      <c r="F40" s="40">
        <f>+F38+F37</f>
        <v>-164.59999999999988</v>
      </c>
      <c r="G40" s="40">
        <v>22</v>
      </c>
      <c r="H40" s="40">
        <v>304.2</v>
      </c>
      <c r="I40" s="40">
        <v>-19.7</v>
      </c>
      <c r="J40" s="40">
        <v>115.2</v>
      </c>
      <c r="K40" s="40">
        <v>-52.2</v>
      </c>
      <c r="L40" s="40">
        <v>-317.89999999999998</v>
      </c>
      <c r="M40" s="40">
        <f>+M37+M38</f>
        <v>645.19999999999993</v>
      </c>
      <c r="N40" s="10">
        <f>+N37+N38</f>
        <v>246.49999999999994</v>
      </c>
    </row>
    <row r="41" spans="2:14" ht="15" thickBot="1" x14ac:dyDescent="0.35">
      <c r="B41" s="42" t="s">
        <v>98</v>
      </c>
      <c r="C41" s="43">
        <f t="shared" ref="C41:E41" si="5">+C39+C40</f>
        <v>436.89999999999975</v>
      </c>
      <c r="D41" s="43">
        <f t="shared" si="5"/>
        <v>286.59999999999991</v>
      </c>
      <c r="E41" s="43">
        <f t="shared" si="5"/>
        <v>324.30000000000018</v>
      </c>
      <c r="F41" s="43">
        <f>+F39+F40</f>
        <v>159.10000000000011</v>
      </c>
      <c r="G41" s="43">
        <v>240</v>
      </c>
      <c r="H41" s="43">
        <v>544.20000000000005</v>
      </c>
      <c r="I41" s="43">
        <v>524.5</v>
      </c>
      <c r="J41" s="43">
        <v>639.70000000000005</v>
      </c>
      <c r="K41" s="43">
        <v>587.5</v>
      </c>
      <c r="L41" s="43">
        <v>269.60000000000002</v>
      </c>
      <c r="M41" s="43">
        <f>+M39+M40</f>
        <v>914.8</v>
      </c>
      <c r="N41" s="44">
        <f>+N39+N40</f>
        <v>1161.3</v>
      </c>
    </row>
    <row r="42" spans="2:14" ht="15" thickTop="1" x14ac:dyDescent="0.3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31"/>
  <sheetViews>
    <sheetView workbookViewId="0">
      <pane xSplit="1" ySplit="4" topLeftCell="S23" activePane="bottomRight" state="frozen"/>
      <selection pane="topRight" activeCell="B1" sqref="B1"/>
      <selection pane="bottomLeft" activeCell="A5" sqref="A5"/>
      <selection pane="bottomRight" sqref="A1:AI30"/>
    </sheetView>
  </sheetViews>
  <sheetFormatPr defaultRowHeight="14.4" x14ac:dyDescent="0.3"/>
  <cols>
    <col min="1" max="1" width="20.5546875" customWidth="1"/>
    <col min="2" max="5" width="7.5546875" customWidth="1"/>
    <col min="6" max="6" width="1.21875" customWidth="1"/>
    <col min="7" max="7" width="7.5546875" customWidth="1"/>
    <col min="8" max="8" width="1.21875" customWidth="1"/>
    <col min="9" max="12" width="7.5546875" customWidth="1"/>
    <col min="13" max="13" width="1.21875" customWidth="1"/>
    <col min="14" max="14" width="7.5546875" customWidth="1"/>
    <col min="15" max="15" width="1.21875" customWidth="1"/>
    <col min="16" max="19" width="7.5546875" customWidth="1"/>
    <col min="20" max="20" width="1.21875" customWidth="1"/>
    <col min="21" max="21" width="7.5546875" style="36" customWidth="1"/>
    <col min="22" max="22" width="1.21875" customWidth="1"/>
    <col min="23" max="26" width="7.5546875" customWidth="1"/>
    <col min="27" max="27" width="1.21875" customWidth="1"/>
    <col min="28" max="28" width="7.5546875" customWidth="1"/>
    <col min="29" max="29" width="1.21875" customWidth="1"/>
    <col min="30" max="33" width="7.5546875" customWidth="1"/>
  </cols>
  <sheetData>
    <row r="1" spans="1:35" x14ac:dyDescent="0.3">
      <c r="A1" s="115" t="s">
        <v>138</v>
      </c>
      <c r="B1" s="115"/>
      <c r="C1" s="115"/>
      <c r="D1" s="115"/>
      <c r="E1" s="115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5" thickBo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ht="21" customHeight="1" thickBot="1" x14ac:dyDescent="0.35">
      <c r="A3" s="48" t="s">
        <v>105</v>
      </c>
      <c r="B3" s="55" t="s">
        <v>129</v>
      </c>
      <c r="C3" s="55" t="s">
        <v>130</v>
      </c>
      <c r="D3" s="55" t="s">
        <v>131</v>
      </c>
      <c r="E3" s="56" t="s">
        <v>132</v>
      </c>
      <c r="F3" s="47"/>
      <c r="G3" s="57">
        <v>2015</v>
      </c>
      <c r="H3" s="47"/>
      <c r="I3" s="55" t="s">
        <v>133</v>
      </c>
      <c r="J3" s="55" t="s">
        <v>134</v>
      </c>
      <c r="K3" s="55" t="s">
        <v>135</v>
      </c>
      <c r="L3" s="56" t="s">
        <v>136</v>
      </c>
      <c r="M3" s="47"/>
      <c r="N3" s="57">
        <v>2016</v>
      </c>
      <c r="O3" s="47"/>
      <c r="P3" s="55" t="s">
        <v>106</v>
      </c>
      <c r="Q3" s="55" t="s">
        <v>107</v>
      </c>
      <c r="R3" s="55" t="s">
        <v>108</v>
      </c>
      <c r="S3" s="56" t="s">
        <v>109</v>
      </c>
      <c r="T3" s="47"/>
      <c r="U3" s="57">
        <v>2017</v>
      </c>
      <c r="V3" s="47"/>
      <c r="W3" s="55" t="s">
        <v>110</v>
      </c>
      <c r="X3" s="55" t="s">
        <v>111</v>
      </c>
      <c r="Y3" s="55" t="s">
        <v>112</v>
      </c>
      <c r="Z3" s="56" t="s">
        <v>113</v>
      </c>
      <c r="AA3" s="47"/>
      <c r="AB3" s="57">
        <v>2018</v>
      </c>
      <c r="AC3" s="47"/>
      <c r="AD3" s="55" t="s">
        <v>127</v>
      </c>
      <c r="AE3" s="55" t="s">
        <v>128</v>
      </c>
      <c r="AF3" s="55" t="s">
        <v>137</v>
      </c>
      <c r="AG3" s="56" t="s">
        <v>139</v>
      </c>
      <c r="AH3" s="47"/>
      <c r="AI3" s="57">
        <v>2019</v>
      </c>
    </row>
    <row r="4" spans="1:35" ht="21" customHeight="1" thickBot="1" x14ac:dyDescent="0.35">
      <c r="A4" s="49" t="s">
        <v>114</v>
      </c>
      <c r="B4" s="76">
        <v>1.1008325333565632</v>
      </c>
      <c r="C4" s="76">
        <v>1.1008325333565632</v>
      </c>
      <c r="D4" s="76">
        <v>1.1008325333565632</v>
      </c>
      <c r="E4" s="76">
        <v>1.1008325333565632</v>
      </c>
      <c r="F4" s="74"/>
      <c r="G4" s="75">
        <v>1.1008325333565632</v>
      </c>
      <c r="H4" s="47"/>
      <c r="I4" s="76">
        <v>1.1008325333565632</v>
      </c>
      <c r="J4" s="76">
        <v>1.1008325333565632</v>
      </c>
      <c r="K4" s="76">
        <v>1.1008325333565632</v>
      </c>
      <c r="L4" s="76">
        <v>1.1008325333565632</v>
      </c>
      <c r="M4" s="74"/>
      <c r="N4" s="75">
        <v>1.1008325333565632</v>
      </c>
      <c r="O4" s="74"/>
      <c r="P4" s="76">
        <v>1.1008325333565632</v>
      </c>
      <c r="Q4" s="76">
        <v>1.1008325333565632</v>
      </c>
      <c r="R4" s="76">
        <v>1.1008325333565632</v>
      </c>
      <c r="S4" s="76">
        <v>1.1008325333565632</v>
      </c>
      <c r="T4" s="74"/>
      <c r="U4" s="75">
        <v>1.1008325333565632</v>
      </c>
      <c r="V4" s="74"/>
      <c r="W4" s="76">
        <v>1.1008325333565632</v>
      </c>
      <c r="X4" s="76">
        <v>1.1008325333565632</v>
      </c>
      <c r="Y4" s="76">
        <v>1.1008325333565632</v>
      </c>
      <c r="Z4" s="76">
        <v>1.1008325333565632</v>
      </c>
      <c r="AA4" s="74"/>
      <c r="AB4" s="75">
        <v>1.1008325333565632</v>
      </c>
      <c r="AC4" s="74"/>
      <c r="AD4" s="76">
        <v>1.1008325333565632</v>
      </c>
      <c r="AE4" s="76">
        <v>1.1008325333565632</v>
      </c>
      <c r="AF4" s="76">
        <v>1.1008325333565632</v>
      </c>
      <c r="AG4" s="76">
        <v>1.1008325333565632</v>
      </c>
      <c r="AH4" s="74"/>
      <c r="AI4" s="75">
        <v>1.1008325333565632</v>
      </c>
    </row>
    <row r="5" spans="1:35" ht="21" customHeight="1" thickBot="1" x14ac:dyDescent="0.35">
      <c r="A5" s="50" t="s">
        <v>115</v>
      </c>
      <c r="B5" s="58">
        <v>277537942.68400526</v>
      </c>
      <c r="C5" s="58">
        <v>284682087.98764652</v>
      </c>
      <c r="D5" s="58">
        <v>278112886.82812899</v>
      </c>
      <c r="E5" s="59">
        <v>281783712.34624809</v>
      </c>
      <c r="F5" s="60"/>
      <c r="G5" s="61">
        <v>1122116629.846029</v>
      </c>
      <c r="H5" s="47"/>
      <c r="I5" s="58">
        <v>281884717.63656807</v>
      </c>
      <c r="J5" s="58">
        <v>270268851.30858427</v>
      </c>
      <c r="K5" s="58">
        <v>274867186.20530939</v>
      </c>
      <c r="L5" s="59">
        <v>275428905.74286354</v>
      </c>
      <c r="M5" s="47"/>
      <c r="N5" s="61">
        <v>1102449660.8933253</v>
      </c>
      <c r="O5" s="60"/>
      <c r="P5" s="58">
        <v>266860123.00427952</v>
      </c>
      <c r="Q5" s="58">
        <v>263878627.56610593</v>
      </c>
      <c r="R5" s="58">
        <v>257823145.52725685</v>
      </c>
      <c r="S5" s="59">
        <v>266513404.18239391</v>
      </c>
      <c r="T5" s="60"/>
      <c r="U5" s="61">
        <v>1055075300.2800362</v>
      </c>
      <c r="V5" s="60"/>
      <c r="W5" s="58">
        <v>254411385.52337</v>
      </c>
      <c r="X5" s="58">
        <v>255037350.02127007</v>
      </c>
      <c r="Y5" s="58">
        <v>243572683.29512548</v>
      </c>
      <c r="Z5" s="59">
        <v>251134933.79492113</v>
      </c>
      <c r="AA5" s="60"/>
      <c r="AB5" s="61">
        <v>1004156352.6346867</v>
      </c>
      <c r="AC5" s="60"/>
      <c r="AD5" s="58">
        <v>231697430.60138869</v>
      </c>
      <c r="AE5" s="58">
        <v>226398964.13502762</v>
      </c>
      <c r="AF5" s="58">
        <v>226172418.40810415</v>
      </c>
      <c r="AG5" s="59">
        <v>230189734.83859459</v>
      </c>
      <c r="AH5" s="60"/>
      <c r="AI5" s="61">
        <v>914458547.98311508</v>
      </c>
    </row>
    <row r="6" spans="1:35" ht="21" customHeight="1" thickBot="1" x14ac:dyDescent="0.35">
      <c r="A6" s="51" t="s">
        <v>116</v>
      </c>
      <c r="B6" s="62">
        <v>272555905.87277859</v>
      </c>
      <c r="C6" s="62">
        <v>274431934.8876465</v>
      </c>
      <c r="D6" s="62">
        <v>273869962.11345112</v>
      </c>
      <c r="E6" s="63">
        <v>277264134.47993958</v>
      </c>
      <c r="F6" s="60"/>
      <c r="G6" s="64">
        <v>1098121937.3538158</v>
      </c>
      <c r="H6" s="47"/>
      <c r="I6" s="62">
        <v>273050751.76557386</v>
      </c>
      <c r="J6" s="62">
        <v>269216776.17919064</v>
      </c>
      <c r="K6" s="62">
        <v>267347131.95454821</v>
      </c>
      <c r="L6" s="63">
        <v>273896905.74286354</v>
      </c>
      <c r="M6" s="47"/>
      <c r="N6" s="64">
        <v>1083511565.6421762</v>
      </c>
      <c r="O6" s="60"/>
      <c r="P6" s="62">
        <v>263350042.37525296</v>
      </c>
      <c r="Q6" s="62">
        <v>260893812.74838549</v>
      </c>
      <c r="R6" s="62">
        <v>257411248.53905246</v>
      </c>
      <c r="S6" s="63">
        <v>263604657.18239391</v>
      </c>
      <c r="T6" s="60"/>
      <c r="U6" s="64">
        <v>1045259760.8450848</v>
      </c>
      <c r="V6" s="60"/>
      <c r="W6" s="62">
        <v>251502638.52337</v>
      </c>
      <c r="X6" s="62">
        <v>249433391.86127007</v>
      </c>
      <c r="Y6" s="62">
        <v>242126268.20754081</v>
      </c>
      <c r="Z6" s="63">
        <v>246765984.42117715</v>
      </c>
      <c r="AA6" s="60"/>
      <c r="AB6" s="64">
        <v>989828283.01335812</v>
      </c>
      <c r="AC6" s="60"/>
      <c r="AD6" s="62">
        <v>230900397.47290301</v>
      </c>
      <c r="AE6" s="62">
        <v>226398964.13502762</v>
      </c>
      <c r="AF6" s="62">
        <v>224683419.98810416</v>
      </c>
      <c r="AG6" s="63">
        <v>229064734.83859459</v>
      </c>
      <c r="AH6" s="60"/>
      <c r="AI6" s="64">
        <v>911047516.43462932</v>
      </c>
    </row>
    <row r="7" spans="1:35" ht="21" customHeight="1" thickBot="1" x14ac:dyDescent="0.35">
      <c r="A7" s="51" t="s">
        <v>117</v>
      </c>
      <c r="B7" s="62">
        <v>4982036.8112266446</v>
      </c>
      <c r="C7" s="62">
        <v>10250153.1</v>
      </c>
      <c r="D7" s="62">
        <v>4242924.7146778591</v>
      </c>
      <c r="E7" s="63">
        <v>4519577.8663085047</v>
      </c>
      <c r="F7" s="60"/>
      <c r="G7" s="64">
        <v>23994692.492213011</v>
      </c>
      <c r="H7" s="47"/>
      <c r="I7" s="62">
        <v>8833965.8709942289</v>
      </c>
      <c r="J7" s="62">
        <v>1052075.12939366</v>
      </c>
      <c r="K7" s="62">
        <v>7520054.2507611662</v>
      </c>
      <c r="L7" s="63">
        <v>1532000</v>
      </c>
      <c r="M7" s="47"/>
      <c r="N7" s="64">
        <v>18938095.251149055</v>
      </c>
      <c r="O7" s="60"/>
      <c r="P7" s="62">
        <v>3510080.6290265732</v>
      </c>
      <c r="Q7" s="62">
        <v>2984814.8177204467</v>
      </c>
      <c r="R7" s="62">
        <v>411896.98820438236</v>
      </c>
      <c r="S7" s="63">
        <v>2908747</v>
      </c>
      <c r="T7" s="60"/>
      <c r="U7" s="64">
        <v>9815539.4349514022</v>
      </c>
      <c r="V7" s="60"/>
      <c r="W7" s="62">
        <v>2908747</v>
      </c>
      <c r="X7" s="62">
        <v>5603958.1600000001</v>
      </c>
      <c r="Y7" s="62">
        <v>1446415.0875846625</v>
      </c>
      <c r="Z7" s="63">
        <v>4368949.3737439672</v>
      </c>
      <c r="AA7" s="60"/>
      <c r="AB7" s="64">
        <v>14328069.62132863</v>
      </c>
      <c r="AC7" s="60"/>
      <c r="AD7" s="62">
        <v>797033.12848568161</v>
      </c>
      <c r="AE7" s="62">
        <v>0</v>
      </c>
      <c r="AF7" s="62">
        <v>1488998.42</v>
      </c>
      <c r="AG7" s="63">
        <v>1125000.0000000002</v>
      </c>
      <c r="AH7" s="60"/>
      <c r="AI7" s="64">
        <v>3411031.5484856814</v>
      </c>
    </row>
    <row r="8" spans="1:35" ht="21" customHeight="1" thickBot="1" x14ac:dyDescent="0.35">
      <c r="A8" s="50" t="s">
        <v>118</v>
      </c>
      <c r="B8" s="58">
        <v>48519219.676986672</v>
      </c>
      <c r="C8" s="58">
        <v>49899137.709999979</v>
      </c>
      <c r="D8" s="58">
        <v>49722115.019999973</v>
      </c>
      <c r="E8" s="59">
        <v>61784291.720000044</v>
      </c>
      <c r="F8" s="60"/>
      <c r="G8" s="61">
        <v>209924764.12698668</v>
      </c>
      <c r="H8" s="47"/>
      <c r="I8" s="58">
        <v>53360597.000000037</v>
      </c>
      <c r="J8" s="58">
        <v>55709524.879999973</v>
      </c>
      <c r="K8" s="58">
        <v>80897567.779576197</v>
      </c>
      <c r="L8" s="59">
        <v>93747293.597669348</v>
      </c>
      <c r="M8" s="47"/>
      <c r="N8" s="61">
        <v>283714983.25724554</v>
      </c>
      <c r="O8" s="60"/>
      <c r="P8" s="58">
        <v>80959219.240291506</v>
      </c>
      <c r="Q8" s="58">
        <v>80317373.970300391</v>
      </c>
      <c r="R8" s="58">
        <v>78547360.090611532</v>
      </c>
      <c r="S8" s="59">
        <v>90962776.668121889</v>
      </c>
      <c r="T8" s="60"/>
      <c r="U8" s="61">
        <v>330786729.9693253</v>
      </c>
      <c r="V8" s="60"/>
      <c r="W8" s="58">
        <v>79275187.571642876</v>
      </c>
      <c r="X8" s="58">
        <v>87531421.256154269</v>
      </c>
      <c r="Y8" s="58">
        <v>80910044.028058484</v>
      </c>
      <c r="Z8" s="59">
        <v>81178762.511814982</v>
      </c>
      <c r="AA8" s="60"/>
      <c r="AB8" s="61">
        <v>328895415.36767066</v>
      </c>
      <c r="AC8" s="60"/>
      <c r="AD8" s="58">
        <v>75586352.35525313</v>
      </c>
      <c r="AE8" s="58">
        <v>75485498.060258687</v>
      </c>
      <c r="AF8" s="58">
        <v>77448470.512668461</v>
      </c>
      <c r="AG8" s="59">
        <v>76467228.029183656</v>
      </c>
      <c r="AH8" s="60"/>
      <c r="AI8" s="61">
        <v>304987548.95736396</v>
      </c>
    </row>
    <row r="9" spans="1:35" ht="21" customHeight="1" thickBot="1" x14ac:dyDescent="0.35">
      <c r="A9" s="51" t="s">
        <v>116</v>
      </c>
      <c r="B9" s="62">
        <v>48519219.676986672</v>
      </c>
      <c r="C9" s="62">
        <v>49899137.709999979</v>
      </c>
      <c r="D9" s="62">
        <v>49722115.019999973</v>
      </c>
      <c r="E9" s="63">
        <v>59549291.720000044</v>
      </c>
      <c r="F9" s="60"/>
      <c r="G9" s="64">
        <v>207689764.12698668</v>
      </c>
      <c r="H9" s="47"/>
      <c r="I9" s="62">
        <v>50790597.000000037</v>
      </c>
      <c r="J9" s="62">
        <v>52299524.879999973</v>
      </c>
      <c r="K9" s="62">
        <v>80897567.779576197</v>
      </c>
      <c r="L9" s="63">
        <v>93747293.597669348</v>
      </c>
      <c r="M9" s="47"/>
      <c r="N9" s="64">
        <v>277734983.25724554</v>
      </c>
      <c r="O9" s="60"/>
      <c r="P9" s="62">
        <v>80959219.240291506</v>
      </c>
      <c r="Q9" s="62">
        <v>80317373.970300391</v>
      </c>
      <c r="R9" s="62">
        <v>78547360.090611532</v>
      </c>
      <c r="S9" s="63">
        <v>90962776.668121889</v>
      </c>
      <c r="T9" s="60"/>
      <c r="U9" s="64">
        <v>330786729.9693253</v>
      </c>
      <c r="V9" s="60"/>
      <c r="W9" s="62">
        <v>79275187.571642876</v>
      </c>
      <c r="X9" s="62">
        <v>87531421.256154269</v>
      </c>
      <c r="Y9" s="62">
        <v>80910044.028058484</v>
      </c>
      <c r="Z9" s="63">
        <v>81178762.511814982</v>
      </c>
      <c r="AA9" s="60"/>
      <c r="AB9" s="64">
        <v>328895415.36767066</v>
      </c>
      <c r="AC9" s="60"/>
      <c r="AD9" s="62">
        <v>75586352.35525313</v>
      </c>
      <c r="AE9" s="62">
        <v>75485498.060258687</v>
      </c>
      <c r="AF9" s="62">
        <v>77448470.512668461</v>
      </c>
      <c r="AG9" s="63">
        <v>76467228.029183656</v>
      </c>
      <c r="AH9" s="60"/>
      <c r="AI9" s="64">
        <v>304987548.95736396</v>
      </c>
    </row>
    <row r="10" spans="1:35" ht="21" customHeight="1" thickBot="1" x14ac:dyDescent="0.35">
      <c r="A10" s="51" t="s">
        <v>117</v>
      </c>
      <c r="B10" s="62">
        <v>0</v>
      </c>
      <c r="C10" s="62">
        <v>0</v>
      </c>
      <c r="D10" s="62">
        <v>0</v>
      </c>
      <c r="E10" s="63">
        <v>2235000</v>
      </c>
      <c r="F10" s="60"/>
      <c r="G10" s="64">
        <v>2235000</v>
      </c>
      <c r="H10" s="47"/>
      <c r="I10" s="62">
        <v>2570000</v>
      </c>
      <c r="J10" s="62">
        <v>3410000</v>
      </c>
      <c r="K10" s="62">
        <v>0</v>
      </c>
      <c r="L10" s="63">
        <v>0</v>
      </c>
      <c r="M10" s="47"/>
      <c r="N10" s="64">
        <v>5980000</v>
      </c>
      <c r="O10" s="60"/>
      <c r="P10" s="62">
        <v>0</v>
      </c>
      <c r="Q10" s="62">
        <v>0</v>
      </c>
      <c r="R10" s="62">
        <v>0</v>
      </c>
      <c r="S10" s="63">
        <v>0</v>
      </c>
      <c r="T10" s="60"/>
      <c r="U10" s="64">
        <v>0</v>
      </c>
      <c r="V10" s="60"/>
      <c r="W10" s="62">
        <v>0</v>
      </c>
      <c r="X10" s="62">
        <v>0</v>
      </c>
      <c r="Y10" s="62">
        <v>0</v>
      </c>
      <c r="Z10" s="63">
        <v>0</v>
      </c>
      <c r="AA10" s="60"/>
      <c r="AB10" s="64">
        <v>0</v>
      </c>
      <c r="AC10" s="60"/>
      <c r="AD10" s="62">
        <v>0</v>
      </c>
      <c r="AE10" s="62">
        <v>0</v>
      </c>
      <c r="AF10" s="62">
        <v>0</v>
      </c>
      <c r="AG10" s="63">
        <v>0</v>
      </c>
      <c r="AH10" s="60"/>
      <c r="AI10" s="64">
        <v>0</v>
      </c>
    </row>
    <row r="11" spans="1:35" ht="21" customHeight="1" thickBot="1" x14ac:dyDescent="0.35">
      <c r="A11" s="52" t="s">
        <v>119</v>
      </c>
      <c r="B11" s="65">
        <v>326057162.36099195</v>
      </c>
      <c r="C11" s="65">
        <v>334581225.6976465</v>
      </c>
      <c r="D11" s="65">
        <v>327835001.84812897</v>
      </c>
      <c r="E11" s="66">
        <v>343568004.06624812</v>
      </c>
      <c r="F11" s="60"/>
      <c r="G11" s="67">
        <v>1332041393.9730155</v>
      </c>
      <c r="H11" s="47"/>
      <c r="I11" s="65">
        <v>335245314.63656813</v>
      </c>
      <c r="J11" s="65">
        <v>325978376.18858427</v>
      </c>
      <c r="K11" s="65">
        <v>355764753.98488557</v>
      </c>
      <c r="L11" s="66">
        <v>369176199.3405329</v>
      </c>
      <c r="M11" s="47"/>
      <c r="N11" s="67">
        <v>1386164644.1505709</v>
      </c>
      <c r="O11" s="60"/>
      <c r="P11" s="65">
        <v>347819342.24457103</v>
      </c>
      <c r="Q11" s="65">
        <v>344196001.53640634</v>
      </c>
      <c r="R11" s="65">
        <v>336370505.61786836</v>
      </c>
      <c r="S11" s="66">
        <v>357476180.85051578</v>
      </c>
      <c r="T11" s="60"/>
      <c r="U11" s="67">
        <v>1385862030.2493615</v>
      </c>
      <c r="V11" s="60"/>
      <c r="W11" s="65">
        <v>333686573.0950129</v>
      </c>
      <c r="X11" s="65">
        <v>342568771.27742434</v>
      </c>
      <c r="Y11" s="65">
        <v>324482727.32318395</v>
      </c>
      <c r="Z11" s="66">
        <v>332313696.30673611</v>
      </c>
      <c r="AA11" s="60"/>
      <c r="AB11" s="67">
        <v>1333051768.0023575</v>
      </c>
      <c r="AC11" s="60"/>
      <c r="AD11" s="65">
        <v>307283782.95664179</v>
      </c>
      <c r="AE11" s="65">
        <v>301884462.19528627</v>
      </c>
      <c r="AF11" s="65">
        <v>303620888.92077261</v>
      </c>
      <c r="AG11" s="66">
        <v>306656962.86777824</v>
      </c>
      <c r="AH11" s="60"/>
      <c r="AI11" s="67">
        <v>1219446096.940479</v>
      </c>
    </row>
    <row r="12" spans="1:35" ht="21" customHeight="1" thickBot="1" x14ac:dyDescent="0.35">
      <c r="A12" s="53" t="s">
        <v>116</v>
      </c>
      <c r="B12" s="68">
        <v>321075125.54976529</v>
      </c>
      <c r="C12" s="68">
        <v>324331072.59764647</v>
      </c>
      <c r="D12" s="68">
        <v>323592077.1334511</v>
      </c>
      <c r="E12" s="69">
        <v>336813426.19993961</v>
      </c>
      <c r="F12" s="60"/>
      <c r="G12" s="70">
        <v>1305811701.4808025</v>
      </c>
      <c r="H12" s="47"/>
      <c r="I12" s="68">
        <v>323841348.76557392</v>
      </c>
      <c r="J12" s="68">
        <v>321516301.05919063</v>
      </c>
      <c r="K12" s="68">
        <v>348244699.73412442</v>
      </c>
      <c r="L12" s="69">
        <v>367644199.3405329</v>
      </c>
      <c r="M12" s="47"/>
      <c r="N12" s="70">
        <v>1361246548.8994217</v>
      </c>
      <c r="O12" s="60"/>
      <c r="P12" s="68">
        <v>344309261.61554444</v>
      </c>
      <c r="Q12" s="68">
        <v>341211186.71868587</v>
      </c>
      <c r="R12" s="68">
        <v>335958608.629664</v>
      </c>
      <c r="S12" s="69">
        <v>354567433.85051578</v>
      </c>
      <c r="T12" s="60"/>
      <c r="U12" s="70">
        <v>1376046490.8144102</v>
      </c>
      <c r="V12" s="60"/>
      <c r="W12" s="68">
        <v>330777826.0950129</v>
      </c>
      <c r="X12" s="68">
        <v>336964813.11742437</v>
      </c>
      <c r="Y12" s="68">
        <v>323036312.23559928</v>
      </c>
      <c r="Z12" s="69">
        <v>327944746.9329921</v>
      </c>
      <c r="AA12" s="60"/>
      <c r="AB12" s="70">
        <v>1318723698.3810287</v>
      </c>
      <c r="AC12" s="60"/>
      <c r="AD12" s="68">
        <v>306486749.82815611</v>
      </c>
      <c r="AE12" s="68">
        <v>301884462.19528627</v>
      </c>
      <c r="AF12" s="68">
        <v>302131890.5007726</v>
      </c>
      <c r="AG12" s="69">
        <v>305531962.86777824</v>
      </c>
      <c r="AH12" s="60"/>
      <c r="AI12" s="70">
        <v>1216035065.3919933</v>
      </c>
    </row>
    <row r="13" spans="1:35" ht="21" customHeight="1" thickBot="1" x14ac:dyDescent="0.35">
      <c r="A13" s="53" t="s">
        <v>117</v>
      </c>
      <c r="B13" s="68">
        <v>4982036.8112266446</v>
      </c>
      <c r="C13" s="68">
        <v>10250153.1</v>
      </c>
      <c r="D13" s="68">
        <v>4242924.7146778591</v>
      </c>
      <c r="E13" s="69">
        <v>6754577.8663085047</v>
      </c>
      <c r="F13" s="60"/>
      <c r="G13" s="70">
        <v>26229692.492213011</v>
      </c>
      <c r="H13" s="47"/>
      <c r="I13" s="68">
        <v>11403965.870994229</v>
      </c>
      <c r="J13" s="68">
        <v>4462075.1293936595</v>
      </c>
      <c r="K13" s="68">
        <v>7520054.2507611662</v>
      </c>
      <c r="L13" s="69">
        <v>1532000</v>
      </c>
      <c r="M13" s="47"/>
      <c r="N13" s="70">
        <v>24918095.251149055</v>
      </c>
      <c r="O13" s="60"/>
      <c r="P13" s="68">
        <v>3510080.6290265732</v>
      </c>
      <c r="Q13" s="68">
        <v>2984814.8177204467</v>
      </c>
      <c r="R13" s="68">
        <v>411896.98820438236</v>
      </c>
      <c r="S13" s="69">
        <v>2908747</v>
      </c>
      <c r="T13" s="60"/>
      <c r="U13" s="70">
        <v>9815539.4349514022</v>
      </c>
      <c r="V13" s="60"/>
      <c r="W13" s="68">
        <v>2908747</v>
      </c>
      <c r="X13" s="68">
        <v>5603958.1600000001</v>
      </c>
      <c r="Y13" s="68">
        <v>1446415.0875846625</v>
      </c>
      <c r="Z13" s="69">
        <v>4368949.3737439672</v>
      </c>
      <c r="AA13" s="60"/>
      <c r="AB13" s="70">
        <v>14328069.62132863</v>
      </c>
      <c r="AC13" s="60"/>
      <c r="AD13" s="68">
        <v>797033.12848568161</v>
      </c>
      <c r="AE13" s="68">
        <v>0</v>
      </c>
      <c r="AF13" s="68">
        <v>1488998.42</v>
      </c>
      <c r="AG13" s="69">
        <v>1125000.0000000002</v>
      </c>
      <c r="AH13" s="60"/>
      <c r="AI13" s="70">
        <v>3411031.5484856814</v>
      </c>
    </row>
    <row r="14" spans="1:35" ht="21" customHeight="1" thickBot="1" x14ac:dyDescent="0.35">
      <c r="A14" s="50" t="s">
        <v>120</v>
      </c>
      <c r="B14" s="58">
        <v>63138700.031585023</v>
      </c>
      <c r="C14" s="58">
        <v>72236750.894830033</v>
      </c>
      <c r="D14" s="58">
        <v>63794547.804717712</v>
      </c>
      <c r="E14" s="59">
        <v>60949307.98939871</v>
      </c>
      <c r="F14" s="60"/>
      <c r="G14" s="61">
        <v>260119306.72053149</v>
      </c>
      <c r="H14" s="47"/>
      <c r="I14" s="58">
        <v>56371262.53804037</v>
      </c>
      <c r="J14" s="58">
        <v>57304714.857431263</v>
      </c>
      <c r="K14" s="58">
        <v>64250852.903010383</v>
      </c>
      <c r="L14" s="59">
        <v>64722455.911397882</v>
      </c>
      <c r="M14" s="47"/>
      <c r="N14" s="61">
        <v>242649286.20987988</v>
      </c>
      <c r="O14" s="60"/>
      <c r="P14" s="58">
        <v>57708411.226865582</v>
      </c>
      <c r="Q14" s="58">
        <v>60456931.015797473</v>
      </c>
      <c r="R14" s="58">
        <v>63485591.265902482</v>
      </c>
      <c r="S14" s="59">
        <v>68095384.929913551</v>
      </c>
      <c r="T14" s="60"/>
      <c r="U14" s="61">
        <v>249746318.4384791</v>
      </c>
      <c r="V14" s="60"/>
      <c r="W14" s="58">
        <v>64444808.378540464</v>
      </c>
      <c r="X14" s="58">
        <v>75826143.201593712</v>
      </c>
      <c r="Y14" s="58">
        <v>72868735.54229416</v>
      </c>
      <c r="Z14" s="59">
        <v>76831171.589226335</v>
      </c>
      <c r="AA14" s="60"/>
      <c r="AB14" s="61">
        <v>289970858.71165466</v>
      </c>
      <c r="AC14" s="60"/>
      <c r="AD14" s="58">
        <v>70525847.707381085</v>
      </c>
      <c r="AE14" s="58">
        <v>74466582.66801095</v>
      </c>
      <c r="AF14" s="58">
        <v>72355776.749564081</v>
      </c>
      <c r="AG14" s="59">
        <v>81142294.620506257</v>
      </c>
      <c r="AH14" s="60"/>
      <c r="AI14" s="61">
        <v>298490501.74546236</v>
      </c>
    </row>
    <row r="15" spans="1:35" ht="21" customHeight="1" thickBot="1" x14ac:dyDescent="0.35">
      <c r="A15" s="53" t="s">
        <v>116</v>
      </c>
      <c r="B15" s="68">
        <v>58974578.913159437</v>
      </c>
      <c r="C15" s="68">
        <v>60066030.502284765</v>
      </c>
      <c r="D15" s="68">
        <v>59816238.009814985</v>
      </c>
      <c r="E15" s="69">
        <v>58891730.669703126</v>
      </c>
      <c r="F15" s="60"/>
      <c r="G15" s="70">
        <v>237748578.0949623</v>
      </c>
      <c r="H15" s="47"/>
      <c r="I15" s="68">
        <v>53905427.448462062</v>
      </c>
      <c r="J15" s="68">
        <v>53458875.933965586</v>
      </c>
      <c r="K15" s="68">
        <v>62814729.672549926</v>
      </c>
      <c r="L15" s="69">
        <v>62368219.324613325</v>
      </c>
      <c r="M15" s="47"/>
      <c r="N15" s="70">
        <v>232547252.3795909</v>
      </c>
      <c r="O15" s="60"/>
      <c r="P15" s="68">
        <v>57143955.504335865</v>
      </c>
      <c r="Q15" s="68">
        <v>56035008.51348491</v>
      </c>
      <c r="R15" s="68">
        <v>56962611.218317166</v>
      </c>
      <c r="S15" s="69">
        <v>66690132.690872967</v>
      </c>
      <c r="T15" s="60"/>
      <c r="U15" s="70">
        <v>236831707.92701089</v>
      </c>
      <c r="V15" s="60"/>
      <c r="W15" s="68">
        <v>64416585.979075879</v>
      </c>
      <c r="X15" s="68">
        <v>68075764.03159371</v>
      </c>
      <c r="Y15" s="68">
        <v>72868735.54229416</v>
      </c>
      <c r="Z15" s="69">
        <v>76831171.589226335</v>
      </c>
      <c r="AA15" s="60"/>
      <c r="AB15" s="70">
        <v>282192257.1421901</v>
      </c>
      <c r="AC15" s="60"/>
      <c r="AD15" s="68">
        <v>70525847.707381085</v>
      </c>
      <c r="AE15" s="68">
        <v>72386552.975376189</v>
      </c>
      <c r="AF15" s="68">
        <v>72355776.749564081</v>
      </c>
      <c r="AG15" s="69">
        <v>80657294.620506257</v>
      </c>
      <c r="AH15" s="60"/>
      <c r="AI15" s="70">
        <v>295925472.0528276</v>
      </c>
    </row>
    <row r="16" spans="1:35" ht="21" customHeight="1" thickBot="1" x14ac:dyDescent="0.35">
      <c r="A16" s="53" t="s">
        <v>117</v>
      </c>
      <c r="B16" s="68">
        <v>4164121.1184255839</v>
      </c>
      <c r="C16" s="68">
        <v>12170720.392545274</v>
      </c>
      <c r="D16" s="68">
        <v>3978309.7949027293</v>
      </c>
      <c r="E16" s="69">
        <v>2057577.319695581</v>
      </c>
      <c r="F16" s="60"/>
      <c r="G16" s="70">
        <v>22370728.625569168</v>
      </c>
      <c r="H16" s="47"/>
      <c r="I16" s="68">
        <v>2465835.089578311</v>
      </c>
      <c r="J16" s="68">
        <v>3845838.923465678</v>
      </c>
      <c r="K16" s="68">
        <v>1436123.2304604601</v>
      </c>
      <c r="L16" s="69">
        <v>2354236.5867845598</v>
      </c>
      <c r="M16" s="47"/>
      <c r="N16" s="70">
        <v>10102033.830289008</v>
      </c>
      <c r="O16" s="60"/>
      <c r="P16" s="68">
        <v>564455.72252971923</v>
      </c>
      <c r="Q16" s="68">
        <v>4421922.5023125624</v>
      </c>
      <c r="R16" s="68">
        <v>6522980.0475853179</v>
      </c>
      <c r="S16" s="69">
        <v>1405252.2390405817</v>
      </c>
      <c r="T16" s="60"/>
      <c r="U16" s="70">
        <v>12914610.511468181</v>
      </c>
      <c r="V16" s="60"/>
      <c r="W16" s="68">
        <v>28222.399464584982</v>
      </c>
      <c r="X16" s="68">
        <v>7750379.1700000009</v>
      </c>
      <c r="Y16" s="68">
        <v>0</v>
      </c>
      <c r="Z16" s="69">
        <v>0</v>
      </c>
      <c r="AA16" s="60"/>
      <c r="AB16" s="70">
        <v>7778601.5694645857</v>
      </c>
      <c r="AC16" s="60"/>
      <c r="AD16" s="68">
        <v>0</v>
      </c>
      <c r="AE16" s="68">
        <v>2080029.6926347634</v>
      </c>
      <c r="AF16" s="68">
        <v>0</v>
      </c>
      <c r="AG16" s="69">
        <v>485000</v>
      </c>
      <c r="AH16" s="60"/>
      <c r="AI16" s="70">
        <v>2565029.6926347632</v>
      </c>
    </row>
    <row r="17" spans="1:35" ht="21" customHeight="1" thickBot="1" x14ac:dyDescent="0.35">
      <c r="A17" s="50" t="s">
        <v>121</v>
      </c>
      <c r="B17" s="58">
        <v>75181548.406812117</v>
      </c>
      <c r="C17" s="58">
        <v>70600546.339614883</v>
      </c>
      <c r="D17" s="58">
        <v>73010867.662354171</v>
      </c>
      <c r="E17" s="59">
        <v>73081291.584489569</v>
      </c>
      <c r="F17" s="60"/>
      <c r="G17" s="61">
        <v>291874253.99327075</v>
      </c>
      <c r="H17" s="47"/>
      <c r="I17" s="58">
        <v>59156961.442584284</v>
      </c>
      <c r="J17" s="58">
        <v>58781934.678653374</v>
      </c>
      <c r="K17" s="58">
        <v>64652420.236469291</v>
      </c>
      <c r="L17" s="59">
        <v>69263684.173425481</v>
      </c>
      <c r="M17" s="47"/>
      <c r="N17" s="61">
        <v>251855000.53113246</v>
      </c>
      <c r="O17" s="60"/>
      <c r="P17" s="58">
        <v>69156385.559303343</v>
      </c>
      <c r="Q17" s="58">
        <v>67520434.830802068</v>
      </c>
      <c r="R17" s="58">
        <v>57490351.785321742</v>
      </c>
      <c r="S17" s="59">
        <v>64013476.296813518</v>
      </c>
      <c r="T17" s="60"/>
      <c r="U17" s="61">
        <v>258180648.47224069</v>
      </c>
      <c r="V17" s="60"/>
      <c r="W17" s="58">
        <v>61641787.123509102</v>
      </c>
      <c r="X17" s="58">
        <v>62651415.821932882</v>
      </c>
      <c r="Y17" s="58">
        <v>60921402.627069481</v>
      </c>
      <c r="Z17" s="59">
        <v>86627222.005175814</v>
      </c>
      <c r="AA17" s="60"/>
      <c r="AB17" s="61">
        <v>271841827.57768726</v>
      </c>
      <c r="AC17" s="60"/>
      <c r="AD17" s="58">
        <v>60818453.320154071</v>
      </c>
      <c r="AE17" s="58">
        <v>59157253.02901721</v>
      </c>
      <c r="AF17" s="58">
        <v>64437366.018499091</v>
      </c>
      <c r="AG17" s="59">
        <v>78847913.812591493</v>
      </c>
      <c r="AH17" s="60"/>
      <c r="AI17" s="61">
        <v>263260986.18026185</v>
      </c>
    </row>
    <row r="18" spans="1:35" ht="21" customHeight="1" thickBot="1" x14ac:dyDescent="0.35">
      <c r="A18" s="53" t="s">
        <v>116</v>
      </c>
      <c r="B18" s="68">
        <v>75181548.406812117</v>
      </c>
      <c r="C18" s="68">
        <v>70600546.339614883</v>
      </c>
      <c r="D18" s="68">
        <v>73010867.662354171</v>
      </c>
      <c r="E18" s="69">
        <v>73081291.584489569</v>
      </c>
      <c r="F18" s="60"/>
      <c r="G18" s="70">
        <v>291874253.99327075</v>
      </c>
      <c r="H18" s="47"/>
      <c r="I18" s="68">
        <v>59156961.442584284</v>
      </c>
      <c r="J18" s="68">
        <v>58781934.678653374</v>
      </c>
      <c r="K18" s="68">
        <v>61554764.692439787</v>
      </c>
      <c r="L18" s="69">
        <v>69263684.173425481</v>
      </c>
      <c r="M18" s="47"/>
      <c r="N18" s="70">
        <v>248757344.98710293</v>
      </c>
      <c r="O18" s="60"/>
      <c r="P18" s="68">
        <v>65295943.692598894</v>
      </c>
      <c r="Q18" s="68">
        <v>62424291.839011595</v>
      </c>
      <c r="R18" s="68">
        <v>57490351.785321742</v>
      </c>
      <c r="S18" s="69">
        <v>64013476.296813518</v>
      </c>
      <c r="T18" s="60"/>
      <c r="U18" s="70">
        <v>249224063.61374575</v>
      </c>
      <c r="V18" s="60"/>
      <c r="W18" s="68">
        <v>61641787.123509102</v>
      </c>
      <c r="X18" s="68">
        <v>59441061.748162694</v>
      </c>
      <c r="Y18" s="68">
        <v>58665762.470907107</v>
      </c>
      <c r="Z18" s="69">
        <v>74669557.673827142</v>
      </c>
      <c r="AA18" s="60"/>
      <c r="AB18" s="70">
        <v>254418169.01640603</v>
      </c>
      <c r="AC18" s="60"/>
      <c r="AD18" s="68">
        <v>60818453.320154071</v>
      </c>
      <c r="AE18" s="68">
        <v>57506925.917534985</v>
      </c>
      <c r="AF18" s="68">
        <v>58623584.352285363</v>
      </c>
      <c r="AG18" s="69">
        <v>66666192.78554295</v>
      </c>
      <c r="AH18" s="60"/>
      <c r="AI18" s="70">
        <v>243615156.37551737</v>
      </c>
    </row>
    <row r="19" spans="1:35" ht="21" customHeight="1" thickBot="1" x14ac:dyDescent="0.35">
      <c r="A19" s="53" t="s">
        <v>117</v>
      </c>
      <c r="B19" s="68">
        <v>0</v>
      </c>
      <c r="C19" s="68">
        <v>0</v>
      </c>
      <c r="D19" s="68">
        <v>0</v>
      </c>
      <c r="E19" s="69">
        <v>0</v>
      </c>
      <c r="F19" s="60"/>
      <c r="G19" s="70">
        <v>0</v>
      </c>
      <c r="H19" s="47"/>
      <c r="I19" s="68">
        <v>0</v>
      </c>
      <c r="J19" s="68">
        <v>0</v>
      </c>
      <c r="K19" s="68">
        <v>3097655.5440295031</v>
      </c>
      <c r="L19" s="69">
        <v>0</v>
      </c>
      <c r="M19" s="47"/>
      <c r="N19" s="70">
        <v>3097655.5440295031</v>
      </c>
      <c r="O19" s="60"/>
      <c r="P19" s="68">
        <v>3860441.8667044505</v>
      </c>
      <c r="Q19" s="68">
        <v>5096142.9917904725</v>
      </c>
      <c r="R19" s="68">
        <v>0</v>
      </c>
      <c r="S19" s="69">
        <v>0</v>
      </c>
      <c r="T19" s="60"/>
      <c r="U19" s="70">
        <v>8956584.8584949225</v>
      </c>
      <c r="V19" s="60"/>
      <c r="W19" s="68">
        <v>0</v>
      </c>
      <c r="X19" s="68">
        <v>3210354.0737701887</v>
      </c>
      <c r="Y19" s="68">
        <v>2255640.1561623751</v>
      </c>
      <c r="Z19" s="69">
        <v>11957664.331348676</v>
      </c>
      <c r="AA19" s="60"/>
      <c r="AB19" s="70">
        <v>17423658.561281241</v>
      </c>
      <c r="AC19" s="60"/>
      <c r="AD19" s="68">
        <v>0</v>
      </c>
      <c r="AE19" s="68">
        <v>1650327.1114822277</v>
      </c>
      <c r="AF19" s="68">
        <v>5813781.6662137294</v>
      </c>
      <c r="AG19" s="69">
        <v>12181721.027048547</v>
      </c>
      <c r="AH19" s="60"/>
      <c r="AI19" s="70">
        <v>19645829.804744504</v>
      </c>
    </row>
    <row r="20" spans="1:35" ht="21" customHeight="1" thickBot="1" x14ac:dyDescent="0.35">
      <c r="A20" s="50" t="s">
        <v>122</v>
      </c>
      <c r="B20" s="58">
        <v>14896356.126005871</v>
      </c>
      <c r="C20" s="58">
        <v>15536306.894666085</v>
      </c>
      <c r="D20" s="58">
        <v>21540385.638131212</v>
      </c>
      <c r="E20" s="59">
        <v>17205914.581223398</v>
      </c>
      <c r="F20" s="60"/>
      <c r="G20" s="61">
        <v>69178963.240026563</v>
      </c>
      <c r="H20" s="47"/>
      <c r="I20" s="58">
        <v>22099506.602665082</v>
      </c>
      <c r="J20" s="58">
        <v>22748963.894681908</v>
      </c>
      <c r="K20" s="58">
        <v>32642234.021172449</v>
      </c>
      <c r="L20" s="59">
        <v>55822951.983626612</v>
      </c>
      <c r="M20" s="47"/>
      <c r="N20" s="61">
        <v>133313656.50214604</v>
      </c>
      <c r="O20" s="60"/>
      <c r="P20" s="58">
        <v>48778818.765668303</v>
      </c>
      <c r="Q20" s="58">
        <v>33073066.382691041</v>
      </c>
      <c r="R20" s="58">
        <v>32355027.556879889</v>
      </c>
      <c r="S20" s="59">
        <v>33120141.751552977</v>
      </c>
      <c r="T20" s="60"/>
      <c r="U20" s="61">
        <v>147327054.45679221</v>
      </c>
      <c r="V20" s="60"/>
      <c r="W20" s="58">
        <v>41511403.712738238</v>
      </c>
      <c r="X20" s="58">
        <v>43413937.319461212</v>
      </c>
      <c r="Y20" s="58">
        <v>44016492.18981301</v>
      </c>
      <c r="Z20" s="59">
        <v>47407403.254165486</v>
      </c>
      <c r="AA20" s="60"/>
      <c r="AB20" s="61">
        <v>176349236.47617793</v>
      </c>
      <c r="AC20" s="60"/>
      <c r="AD20" s="58">
        <v>51106391.095654845</v>
      </c>
      <c r="AE20" s="58">
        <v>49008620.266705975</v>
      </c>
      <c r="AF20" s="58">
        <v>53572997.473136246</v>
      </c>
      <c r="AG20" s="59">
        <v>57730793.918145202</v>
      </c>
      <c r="AH20" s="60"/>
      <c r="AI20" s="61">
        <v>211418802.75364229</v>
      </c>
    </row>
    <row r="21" spans="1:35" ht="21" customHeight="1" thickBot="1" x14ac:dyDescent="0.35">
      <c r="A21" s="53" t="s">
        <v>116</v>
      </c>
      <c r="B21" s="68">
        <v>14896356.126005871</v>
      </c>
      <c r="C21" s="68">
        <v>15536306.894666085</v>
      </c>
      <c r="D21" s="68">
        <v>16352249.634750485</v>
      </c>
      <c r="E21" s="69">
        <v>17205914.581223398</v>
      </c>
      <c r="F21" s="60"/>
      <c r="G21" s="70">
        <v>63990827.23664584</v>
      </c>
      <c r="H21" s="47"/>
      <c r="I21" s="68">
        <v>22099506.602665082</v>
      </c>
      <c r="J21" s="68">
        <v>22748963.894681908</v>
      </c>
      <c r="K21" s="68">
        <v>30462065.901338518</v>
      </c>
      <c r="L21" s="69">
        <v>33146125.251701646</v>
      </c>
      <c r="M21" s="47"/>
      <c r="N21" s="70">
        <v>108456661.65038717</v>
      </c>
      <c r="O21" s="60"/>
      <c r="P21" s="68">
        <v>31854904.970902611</v>
      </c>
      <c r="Q21" s="68">
        <v>33073066.382691041</v>
      </c>
      <c r="R21" s="68">
        <v>32355027.556879889</v>
      </c>
      <c r="S21" s="69">
        <v>33120141.751552977</v>
      </c>
      <c r="T21" s="60"/>
      <c r="U21" s="70">
        <v>130403140.66202652</v>
      </c>
      <c r="V21" s="60"/>
      <c r="W21" s="68">
        <v>41511403.712738238</v>
      </c>
      <c r="X21" s="68">
        <v>43413937.319461212</v>
      </c>
      <c r="Y21" s="68">
        <v>44016492.18981301</v>
      </c>
      <c r="Z21" s="69">
        <v>47407403.254165486</v>
      </c>
      <c r="AA21" s="60"/>
      <c r="AB21" s="70">
        <v>176349236.47617793</v>
      </c>
      <c r="AC21" s="60"/>
      <c r="AD21" s="68">
        <v>45128526.342752859</v>
      </c>
      <c r="AE21" s="68">
        <v>49008620.266705975</v>
      </c>
      <c r="AF21" s="68">
        <v>53572997.473136246</v>
      </c>
      <c r="AG21" s="69">
        <v>57730793.918145202</v>
      </c>
      <c r="AH21" s="60"/>
      <c r="AI21" s="70">
        <v>205440938.00074029</v>
      </c>
    </row>
    <row r="22" spans="1:35" ht="21" customHeight="1" thickBot="1" x14ac:dyDescent="0.35">
      <c r="A22" s="53" t="s">
        <v>117</v>
      </c>
      <c r="B22" s="68">
        <v>0</v>
      </c>
      <c r="C22" s="68">
        <v>0</v>
      </c>
      <c r="D22" s="68">
        <v>5188136.003380727</v>
      </c>
      <c r="E22" s="69">
        <v>0</v>
      </c>
      <c r="F22" s="60"/>
      <c r="G22" s="70">
        <v>5188136.003380727</v>
      </c>
      <c r="H22" s="47"/>
      <c r="I22" s="68">
        <v>0</v>
      </c>
      <c r="J22" s="68">
        <v>0</v>
      </c>
      <c r="K22" s="68">
        <v>2180168.1198339295</v>
      </c>
      <c r="L22" s="69">
        <v>22676826.731924966</v>
      </c>
      <c r="M22" s="47"/>
      <c r="N22" s="70">
        <v>24856994.851758897</v>
      </c>
      <c r="O22" s="60"/>
      <c r="P22" s="68">
        <v>16923913.794765688</v>
      </c>
      <c r="Q22" s="68">
        <v>0</v>
      </c>
      <c r="R22" s="68">
        <v>0</v>
      </c>
      <c r="S22" s="69">
        <v>0</v>
      </c>
      <c r="T22" s="60"/>
      <c r="U22" s="70">
        <v>16923913.794765688</v>
      </c>
      <c r="V22" s="60"/>
      <c r="W22" s="68">
        <v>0</v>
      </c>
      <c r="X22" s="68">
        <v>0</v>
      </c>
      <c r="Y22" s="68">
        <v>0</v>
      </c>
      <c r="Z22" s="69">
        <v>0</v>
      </c>
      <c r="AA22" s="60"/>
      <c r="AB22" s="70">
        <v>0</v>
      </c>
      <c r="AC22" s="60"/>
      <c r="AD22" s="68">
        <v>5977864.7529019872</v>
      </c>
      <c r="AE22" s="68">
        <v>0</v>
      </c>
      <c r="AF22" s="68">
        <v>0</v>
      </c>
      <c r="AG22" s="69">
        <v>0</v>
      </c>
      <c r="AH22" s="60"/>
      <c r="AI22" s="70">
        <v>5977864.7529019872</v>
      </c>
    </row>
    <row r="23" spans="1:35" ht="21" customHeight="1" thickBot="1" x14ac:dyDescent="0.35">
      <c r="A23" s="52" t="s">
        <v>123</v>
      </c>
      <c r="B23" s="65">
        <v>153216604.564403</v>
      </c>
      <c r="C23" s="65">
        <v>158373604.12911099</v>
      </c>
      <c r="D23" s="65">
        <v>158345801.10520309</v>
      </c>
      <c r="E23" s="66">
        <v>151236514.15511167</v>
      </c>
      <c r="F23" s="60"/>
      <c r="G23" s="67">
        <v>621172523.95382881</v>
      </c>
      <c r="H23" s="47"/>
      <c r="I23" s="65">
        <v>137627730.58328974</v>
      </c>
      <c r="J23" s="65">
        <v>138835613.43076655</v>
      </c>
      <c r="K23" s="65">
        <v>161545507.1606521</v>
      </c>
      <c r="L23" s="66">
        <v>189809092.06844997</v>
      </c>
      <c r="M23" s="47"/>
      <c r="N23" s="67">
        <v>627817943.24315834</v>
      </c>
      <c r="O23" s="60"/>
      <c r="P23" s="65">
        <v>175643615.55183724</v>
      </c>
      <c r="Q23" s="65">
        <v>161050432.2292906</v>
      </c>
      <c r="R23" s="65">
        <v>153330970.60810411</v>
      </c>
      <c r="S23" s="66">
        <v>165229002.97828004</v>
      </c>
      <c r="T23" s="60"/>
      <c r="U23" s="67">
        <v>655254021.36751199</v>
      </c>
      <c r="V23" s="60"/>
      <c r="W23" s="65">
        <v>167597999.21478781</v>
      </c>
      <c r="X23" s="65">
        <v>181891496.34298784</v>
      </c>
      <c r="Y23" s="65">
        <v>177806630.35917667</v>
      </c>
      <c r="Z23" s="66">
        <v>210865796.84856761</v>
      </c>
      <c r="AA23" s="60"/>
      <c r="AB23" s="67">
        <v>738161922.76551986</v>
      </c>
      <c r="AC23" s="60"/>
      <c r="AD23" s="65">
        <v>182450692.12318999</v>
      </c>
      <c r="AE23" s="65">
        <v>182632455.96373415</v>
      </c>
      <c r="AF23" s="65">
        <v>190366140.24119943</v>
      </c>
      <c r="AG23" s="66">
        <v>217721002.35124296</v>
      </c>
      <c r="AH23" s="60"/>
      <c r="AI23" s="67">
        <v>773170290.67936659</v>
      </c>
    </row>
    <row r="24" spans="1:35" ht="21" customHeight="1" thickBot="1" x14ac:dyDescent="0.35">
      <c r="A24" s="53" t="s">
        <v>116</v>
      </c>
      <c r="B24" s="68">
        <v>149052483.44597742</v>
      </c>
      <c r="C24" s="68">
        <v>146202883.73656574</v>
      </c>
      <c r="D24" s="68">
        <v>149179355.30691963</v>
      </c>
      <c r="E24" s="69">
        <v>149178936.83541608</v>
      </c>
      <c r="F24" s="60"/>
      <c r="G24" s="70">
        <v>593613659.32487893</v>
      </c>
      <c r="H24" s="47"/>
      <c r="I24" s="68">
        <v>135161895.49371141</v>
      </c>
      <c r="J24" s="68">
        <v>134989774.50730085</v>
      </c>
      <c r="K24" s="68">
        <v>154831560.26632822</v>
      </c>
      <c r="L24" s="69">
        <v>164778028.74974045</v>
      </c>
      <c r="M24" s="47"/>
      <c r="N24" s="70">
        <v>589761259.0170809</v>
      </c>
      <c r="O24" s="60"/>
      <c r="P24" s="68">
        <v>154294804.16783738</v>
      </c>
      <c r="Q24" s="68">
        <v>151532366.73518753</v>
      </c>
      <c r="R24" s="68">
        <v>146807990.5605188</v>
      </c>
      <c r="S24" s="69">
        <v>163823750.73923945</v>
      </c>
      <c r="T24" s="60"/>
      <c r="U24" s="70">
        <v>616458912.20278311</v>
      </c>
      <c r="V24" s="60"/>
      <c r="W24" s="68">
        <v>167569776.81532323</v>
      </c>
      <c r="X24" s="68">
        <v>170930763.09921759</v>
      </c>
      <c r="Y24" s="68">
        <v>175550990.20301428</v>
      </c>
      <c r="Z24" s="69">
        <v>198908132.51721895</v>
      </c>
      <c r="AA24" s="60"/>
      <c r="AB24" s="70">
        <v>712959662.63477409</v>
      </c>
      <c r="AC24" s="60"/>
      <c r="AD24" s="68">
        <v>176472827.37028801</v>
      </c>
      <c r="AE24" s="68">
        <v>178902099.15961713</v>
      </c>
      <c r="AF24" s="68">
        <v>184552358.57498568</v>
      </c>
      <c r="AG24" s="69">
        <v>205054281.3241944</v>
      </c>
      <c r="AH24" s="60"/>
      <c r="AI24" s="70">
        <v>744981566.42908525</v>
      </c>
    </row>
    <row r="25" spans="1:35" ht="21" customHeight="1" thickBot="1" x14ac:dyDescent="0.35">
      <c r="A25" s="53" t="s">
        <v>117</v>
      </c>
      <c r="B25" s="68">
        <v>4164121.1184255839</v>
      </c>
      <c r="C25" s="68">
        <v>12170720.392545274</v>
      </c>
      <c r="D25" s="68">
        <v>9166445.7982834559</v>
      </c>
      <c r="E25" s="69">
        <v>2057577.319695581</v>
      </c>
      <c r="F25" s="60"/>
      <c r="G25" s="70">
        <v>27558864.628949892</v>
      </c>
      <c r="H25" s="47"/>
      <c r="I25" s="68">
        <v>2465835.089578311</v>
      </c>
      <c r="J25" s="68">
        <v>3845838.923465678</v>
      </c>
      <c r="K25" s="68">
        <v>6713946.8943238929</v>
      </c>
      <c r="L25" s="69">
        <v>25031063.318709526</v>
      </c>
      <c r="M25" s="47"/>
      <c r="N25" s="70">
        <v>38056684.226077408</v>
      </c>
      <c r="O25" s="60"/>
      <c r="P25" s="68">
        <v>21348811.383999858</v>
      </c>
      <c r="Q25" s="68">
        <v>9518065.494103035</v>
      </c>
      <c r="R25" s="68">
        <v>6522980.0475853179</v>
      </c>
      <c r="S25" s="69">
        <v>1405252.2390405817</v>
      </c>
      <c r="T25" s="60"/>
      <c r="U25" s="70">
        <v>38795109.164728791</v>
      </c>
      <c r="V25" s="60"/>
      <c r="W25" s="68">
        <v>28222.399464584982</v>
      </c>
      <c r="X25" s="68">
        <v>10960733.24377019</v>
      </c>
      <c r="Y25" s="68">
        <v>2255640.1561623751</v>
      </c>
      <c r="Z25" s="69">
        <v>11957664.331348676</v>
      </c>
      <c r="AA25" s="60"/>
      <c r="AB25" s="70">
        <v>25202260.130745828</v>
      </c>
      <c r="AC25" s="60"/>
      <c r="AD25" s="68">
        <v>5977864.7529019872</v>
      </c>
      <c r="AE25" s="68">
        <v>3730356.8041169913</v>
      </c>
      <c r="AF25" s="68">
        <v>5813781.6662137294</v>
      </c>
      <c r="AG25" s="69">
        <v>12666721.027048547</v>
      </c>
      <c r="AH25" s="60"/>
      <c r="AI25" s="70">
        <v>28188724.250281256</v>
      </c>
    </row>
    <row r="26" spans="1:35" ht="21" customHeight="1" thickBot="1" x14ac:dyDescent="0.35">
      <c r="A26" s="52" t="s">
        <v>124</v>
      </c>
      <c r="B26" s="65">
        <v>479273766.92539495</v>
      </c>
      <c r="C26" s="65">
        <v>492954829.82675749</v>
      </c>
      <c r="D26" s="65">
        <v>486180802.95333207</v>
      </c>
      <c r="E26" s="66">
        <v>494804518.22135979</v>
      </c>
      <c r="F26" s="60"/>
      <c r="G26" s="67">
        <v>1953213917.9268441</v>
      </c>
      <c r="H26" s="47"/>
      <c r="I26" s="65">
        <v>472873045.21985787</v>
      </c>
      <c r="J26" s="65">
        <v>464813989.61935079</v>
      </c>
      <c r="K26" s="65">
        <v>517310261.14553767</v>
      </c>
      <c r="L26" s="66">
        <v>558985291.40898287</v>
      </c>
      <c r="M26" s="47"/>
      <c r="N26" s="67">
        <v>2013982587.3937292</v>
      </c>
      <c r="O26" s="60"/>
      <c r="P26" s="65">
        <v>523462957.7964083</v>
      </c>
      <c r="Q26" s="65">
        <v>505246433.76569694</v>
      </c>
      <c r="R26" s="65">
        <v>489701476.22597247</v>
      </c>
      <c r="S26" s="66">
        <v>522705183.82879579</v>
      </c>
      <c r="T26" s="60"/>
      <c r="U26" s="67">
        <v>2041116051.6168733</v>
      </c>
      <c r="V26" s="60"/>
      <c r="W26" s="65">
        <v>501284572.30980074</v>
      </c>
      <c r="X26" s="65">
        <v>524460267.62041217</v>
      </c>
      <c r="Y26" s="65">
        <v>502289357.68236065</v>
      </c>
      <c r="Z26" s="66">
        <v>543179493.15530372</v>
      </c>
      <c r="AA26" s="60"/>
      <c r="AB26" s="67">
        <v>2071213690.7678773</v>
      </c>
      <c r="AC26" s="60"/>
      <c r="AD26" s="65">
        <v>489734475.07983178</v>
      </c>
      <c r="AE26" s="65">
        <v>484516918.15902042</v>
      </c>
      <c r="AF26" s="65">
        <v>493987029.16197205</v>
      </c>
      <c r="AG26" s="66">
        <v>524377965.2190212</v>
      </c>
      <c r="AH26" s="60"/>
      <c r="AI26" s="67">
        <v>1992616387.6198454</v>
      </c>
    </row>
    <row r="27" spans="1:35" ht="21" customHeight="1" thickBot="1" x14ac:dyDescent="0.35">
      <c r="A27" s="53" t="s">
        <v>116</v>
      </c>
      <c r="B27" s="68">
        <v>470127608.99574268</v>
      </c>
      <c r="C27" s="68">
        <v>470533956.33421218</v>
      </c>
      <c r="D27" s="68">
        <v>472771432.44037074</v>
      </c>
      <c r="E27" s="69">
        <v>485992363.03535569</v>
      </c>
      <c r="F27" s="60"/>
      <c r="G27" s="70">
        <v>1899425360.8056812</v>
      </c>
      <c r="H27" s="47"/>
      <c r="I27" s="68">
        <v>459003244.25928533</v>
      </c>
      <c r="J27" s="68">
        <v>456506075.56649148</v>
      </c>
      <c r="K27" s="68">
        <v>503076260.00045264</v>
      </c>
      <c r="L27" s="69">
        <v>532422228.09027338</v>
      </c>
      <c r="M27" s="47"/>
      <c r="N27" s="70">
        <v>1951007807.916503</v>
      </c>
      <c r="O27" s="60"/>
      <c r="P27" s="68">
        <v>498604065.78338182</v>
      </c>
      <c r="Q27" s="68">
        <v>492743553.4538734</v>
      </c>
      <c r="R27" s="68">
        <v>482766599.19018281</v>
      </c>
      <c r="S27" s="69">
        <v>518391184.58975524</v>
      </c>
      <c r="T27" s="60"/>
      <c r="U27" s="70">
        <v>1992505403.0171933</v>
      </c>
      <c r="V27" s="60"/>
      <c r="W27" s="68">
        <v>498347602.91033614</v>
      </c>
      <c r="X27" s="68">
        <v>507895576.21664196</v>
      </c>
      <c r="Y27" s="68">
        <v>498587302.43861353</v>
      </c>
      <c r="Z27" s="69">
        <v>526852879.45021105</v>
      </c>
      <c r="AA27" s="60"/>
      <c r="AB27" s="70">
        <v>2031683361.0158029</v>
      </c>
      <c r="AC27" s="60"/>
      <c r="AD27" s="68">
        <v>482959577.19844413</v>
      </c>
      <c r="AE27" s="68">
        <v>480786561.3549034</v>
      </c>
      <c r="AF27" s="68">
        <v>486684249.07575828</v>
      </c>
      <c r="AG27" s="69">
        <v>510586244.19197261</v>
      </c>
      <c r="AH27" s="60"/>
      <c r="AI27" s="70">
        <v>1961016631.8210783</v>
      </c>
    </row>
    <row r="28" spans="1:35" ht="21" customHeight="1" thickBot="1" x14ac:dyDescent="0.35">
      <c r="A28" s="53" t="s">
        <v>117</v>
      </c>
      <c r="B28" s="68">
        <v>9146157.929652229</v>
      </c>
      <c r="C28" s="68">
        <v>22420873.492545273</v>
      </c>
      <c r="D28" s="68">
        <v>13409370.512961315</v>
      </c>
      <c r="E28" s="69">
        <v>8812155.1860040855</v>
      </c>
      <c r="F28" s="60"/>
      <c r="G28" s="70">
        <v>53788557.121162906</v>
      </c>
      <c r="H28" s="47"/>
      <c r="I28" s="68">
        <v>13869800.960572541</v>
      </c>
      <c r="J28" s="68">
        <v>8307914.052859338</v>
      </c>
      <c r="K28" s="68">
        <v>14234001.145085059</v>
      </c>
      <c r="L28" s="69">
        <v>26563063.318709526</v>
      </c>
      <c r="M28" s="47"/>
      <c r="N28" s="70">
        <v>62974779.477226466</v>
      </c>
      <c r="O28" s="60"/>
      <c r="P28" s="68">
        <v>24858892.013026431</v>
      </c>
      <c r="Q28" s="68">
        <v>12502880.311823482</v>
      </c>
      <c r="R28" s="68">
        <v>6934877.0357897002</v>
      </c>
      <c r="S28" s="69">
        <v>4313999.2390405815</v>
      </c>
      <c r="T28" s="60"/>
      <c r="U28" s="70">
        <v>48610648.599680193</v>
      </c>
      <c r="V28" s="60"/>
      <c r="W28" s="68">
        <v>2936969.3994645849</v>
      </c>
      <c r="X28" s="68">
        <v>16564691.40377019</v>
      </c>
      <c r="Y28" s="68">
        <v>3702055.2437470378</v>
      </c>
      <c r="Z28" s="69">
        <v>16326613.705092642</v>
      </c>
      <c r="AA28" s="60"/>
      <c r="AB28" s="70">
        <v>39530329.75207445</v>
      </c>
      <c r="AC28" s="60"/>
      <c r="AD28" s="68">
        <v>6774897.8813876687</v>
      </c>
      <c r="AE28" s="68">
        <v>3730356.8041169913</v>
      </c>
      <c r="AF28" s="68">
        <v>7302780.0862137293</v>
      </c>
      <c r="AG28" s="69">
        <v>13791721.027048547</v>
      </c>
      <c r="AH28" s="60"/>
      <c r="AI28" s="70">
        <v>31599755.798766937</v>
      </c>
    </row>
    <row r="29" spans="1:35" ht="21" customHeight="1" thickBot="1" x14ac:dyDescent="0.35">
      <c r="A29" s="52" t="s">
        <v>125</v>
      </c>
      <c r="B29" s="65">
        <v>6911625.0673337709</v>
      </c>
      <c r="C29" s="65">
        <v>25087901.022971433</v>
      </c>
      <c r="D29" s="65">
        <v>7661787.1835222282</v>
      </c>
      <c r="E29" s="66">
        <v>22300514.860702708</v>
      </c>
      <c r="F29" s="60"/>
      <c r="G29" s="67">
        <v>61961828.134530142</v>
      </c>
      <c r="H29" s="47"/>
      <c r="I29" s="65">
        <v>4237020.9827545471</v>
      </c>
      <c r="J29" s="65">
        <v>14052868.049551884</v>
      </c>
      <c r="K29" s="65">
        <v>16919402.237153094</v>
      </c>
      <c r="L29" s="66">
        <v>14640322.671503857</v>
      </c>
      <c r="M29" s="47"/>
      <c r="N29" s="67">
        <v>49849613.940963387</v>
      </c>
      <c r="O29" s="60"/>
      <c r="P29" s="65">
        <v>5341648.8529357519</v>
      </c>
      <c r="Q29" s="65">
        <v>-72195.616829688632</v>
      </c>
      <c r="R29" s="65">
        <v>213574.93119620415</v>
      </c>
      <c r="S29" s="66">
        <v>232446.99950121407</v>
      </c>
      <c r="T29" s="60"/>
      <c r="U29" s="67">
        <v>5715475.166803482</v>
      </c>
      <c r="V29" s="60"/>
      <c r="W29" s="65">
        <v>185477.54787278359</v>
      </c>
      <c r="X29" s="65">
        <v>589838.79502631945</v>
      </c>
      <c r="Y29" s="65">
        <v>230382.42378981269</v>
      </c>
      <c r="Z29" s="66">
        <v>7548005.4905604068</v>
      </c>
      <c r="AA29" s="60"/>
      <c r="AB29" s="67">
        <v>8553704.2572493218</v>
      </c>
      <c r="AC29" s="60"/>
      <c r="AD29" s="65">
        <v>176414.01778039522</v>
      </c>
      <c r="AE29" s="65">
        <v>381215.53222773212</v>
      </c>
      <c r="AF29" s="65">
        <v>289885.05880987301</v>
      </c>
      <c r="AG29" s="66">
        <v>7591961.6047452372</v>
      </c>
      <c r="AH29" s="60"/>
      <c r="AI29" s="67">
        <v>8439476.2135632373</v>
      </c>
    </row>
    <row r="30" spans="1:35" ht="21" customHeight="1" thickBot="1" x14ac:dyDescent="0.35">
      <c r="A30" s="54" t="s">
        <v>126</v>
      </c>
      <c r="B30" s="71">
        <v>486185391.99272871</v>
      </c>
      <c r="C30" s="71">
        <v>518042730.84972894</v>
      </c>
      <c r="D30" s="71">
        <v>493842590.13685429</v>
      </c>
      <c r="E30" s="72">
        <v>517105033.08206248</v>
      </c>
      <c r="F30" s="60"/>
      <c r="G30" s="73">
        <v>2015175746.0613744</v>
      </c>
      <c r="H30" s="47"/>
      <c r="I30" s="71">
        <v>477110066.2026124</v>
      </c>
      <c r="J30" s="71">
        <v>478866857.6689027</v>
      </c>
      <c r="K30" s="71">
        <v>534229663.38269079</v>
      </c>
      <c r="L30" s="72">
        <v>573625614.08048677</v>
      </c>
      <c r="M30" s="47"/>
      <c r="N30" s="73">
        <v>2063832201.3346925</v>
      </c>
      <c r="O30" s="60"/>
      <c r="P30" s="71">
        <v>528804606.64934403</v>
      </c>
      <c r="Q30" s="71">
        <v>505174238.14886725</v>
      </c>
      <c r="R30" s="71">
        <v>489915051.15716869</v>
      </c>
      <c r="S30" s="72">
        <v>522937630.82829702</v>
      </c>
      <c r="T30" s="60"/>
      <c r="U30" s="73">
        <v>2046831526.7836771</v>
      </c>
      <c r="V30" s="60"/>
      <c r="W30" s="71">
        <v>501470049.85767353</v>
      </c>
      <c r="X30" s="71">
        <v>525050106.41543847</v>
      </c>
      <c r="Y30" s="71">
        <v>502519740.10615045</v>
      </c>
      <c r="Z30" s="72">
        <v>550727498.64586413</v>
      </c>
      <c r="AA30" s="60"/>
      <c r="AB30" s="73">
        <v>2079767395.0251265</v>
      </c>
      <c r="AC30" s="60"/>
      <c r="AD30" s="71">
        <v>489910889.0976122</v>
      </c>
      <c r="AE30" s="71">
        <v>484898133.69124818</v>
      </c>
      <c r="AF30" s="71">
        <v>494276914.22078192</v>
      </c>
      <c r="AG30" s="72">
        <v>531969926.82376641</v>
      </c>
      <c r="AH30" s="60"/>
      <c r="AI30" s="73">
        <v>2001055863.8334086</v>
      </c>
    </row>
    <row r="31" spans="1:35" ht="15" thickTop="1" x14ac:dyDescent="0.3"/>
  </sheetData>
  <mergeCells count="1">
    <mergeCell ref="A1:E1"/>
  </mergeCells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30"/>
  <sheetViews>
    <sheetView workbookViewId="0">
      <pane xSplit="1" ySplit="5" topLeftCell="U30" activePane="bottomRight" state="frozen"/>
      <selection pane="topRight" activeCell="B1" sqref="B1"/>
      <selection pane="bottomLeft" activeCell="A5" sqref="A5"/>
      <selection pane="bottomRight" sqref="A1:AI30"/>
    </sheetView>
  </sheetViews>
  <sheetFormatPr defaultRowHeight="14.4" x14ac:dyDescent="0.3"/>
  <cols>
    <col min="1" max="1" width="20.5546875" customWidth="1"/>
    <col min="2" max="5" width="11.33203125" customWidth="1"/>
    <col min="6" max="6" width="3.21875" bestFit="1" customWidth="1"/>
    <col min="7" max="7" width="11.33203125" customWidth="1"/>
    <col min="8" max="8" width="2.21875" customWidth="1"/>
    <col min="9" max="10" width="11.33203125" customWidth="1"/>
    <col min="11" max="11" width="11.33203125" style="36" customWidth="1"/>
    <col min="13" max="13" width="2.21875" customWidth="1"/>
    <col min="15" max="15" width="1.21875" customWidth="1"/>
    <col min="20" max="20" width="2.88671875" customWidth="1"/>
    <col min="22" max="22" width="2.33203125" customWidth="1"/>
    <col min="27" max="27" width="2.6640625" customWidth="1"/>
    <col min="29" max="29" width="3" customWidth="1"/>
    <col min="33" max="33" width="7.6640625" customWidth="1"/>
  </cols>
  <sheetData>
    <row r="1" spans="1:35" x14ac:dyDescent="0.3">
      <c r="A1" s="115" t="s">
        <v>140</v>
      </c>
      <c r="B1" s="115"/>
      <c r="C1" s="115"/>
      <c r="D1" s="115"/>
      <c r="E1" s="115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ht="15" thickBo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ht="15" thickBot="1" x14ac:dyDescent="0.35">
      <c r="A3" s="78" t="s">
        <v>105</v>
      </c>
      <c r="B3" s="85" t="s">
        <v>129</v>
      </c>
      <c r="C3" s="85" t="s">
        <v>130</v>
      </c>
      <c r="D3" s="85" t="s">
        <v>131</v>
      </c>
      <c r="E3" s="86" t="s">
        <v>132</v>
      </c>
      <c r="F3" s="77"/>
      <c r="G3" s="87">
        <v>2015</v>
      </c>
      <c r="H3" s="77"/>
      <c r="I3" s="85" t="s">
        <v>133</v>
      </c>
      <c r="J3" s="85" t="s">
        <v>134</v>
      </c>
      <c r="K3" s="85" t="s">
        <v>135</v>
      </c>
      <c r="L3" s="86" t="s">
        <v>136</v>
      </c>
      <c r="M3" s="77"/>
      <c r="N3" s="87">
        <v>2016</v>
      </c>
      <c r="O3" s="77"/>
      <c r="P3" s="85" t="s">
        <v>106</v>
      </c>
      <c r="Q3" s="85" t="s">
        <v>107</v>
      </c>
      <c r="R3" s="85" t="s">
        <v>108</v>
      </c>
      <c r="S3" s="86" t="s">
        <v>109</v>
      </c>
      <c r="T3" s="77"/>
      <c r="U3" s="87">
        <v>2017</v>
      </c>
      <c r="V3" s="77"/>
      <c r="W3" s="85" t="s">
        <v>110</v>
      </c>
      <c r="X3" s="85" t="s">
        <v>111</v>
      </c>
      <c r="Y3" s="85" t="s">
        <v>112</v>
      </c>
      <c r="Z3" s="86" t="s">
        <v>113</v>
      </c>
      <c r="AA3" s="77"/>
      <c r="AB3" s="87">
        <v>2018</v>
      </c>
      <c r="AC3" s="77"/>
      <c r="AD3" s="85" t="s">
        <v>127</v>
      </c>
      <c r="AE3" s="85" t="s">
        <v>128</v>
      </c>
      <c r="AF3" s="85" t="s">
        <v>137</v>
      </c>
      <c r="AG3" s="86" t="s">
        <v>139</v>
      </c>
      <c r="AH3" s="77"/>
      <c r="AI3" s="87">
        <v>2019</v>
      </c>
    </row>
    <row r="4" spans="1:35" ht="21" customHeight="1" thickBot="1" x14ac:dyDescent="0.35">
      <c r="A4" s="79" t="s">
        <v>114</v>
      </c>
      <c r="B4" s="104">
        <v>1.1561999999999999</v>
      </c>
      <c r="C4" s="104">
        <v>1.0981000000000001</v>
      </c>
      <c r="D4" s="104">
        <v>1.1124000000000001</v>
      </c>
      <c r="E4" s="105">
        <v>1.0932999999999999</v>
      </c>
      <c r="F4" s="106"/>
      <c r="G4" s="107">
        <v>1.115</v>
      </c>
      <c r="H4" s="77"/>
      <c r="I4" s="104">
        <v>1.0898000000000001</v>
      </c>
      <c r="J4" s="104">
        <v>1.1314</v>
      </c>
      <c r="K4" s="104">
        <v>1.1115999999999999</v>
      </c>
      <c r="L4" s="105">
        <v>1.0913999999999999</v>
      </c>
      <c r="M4" s="106"/>
      <c r="N4" s="107">
        <v>1.10605</v>
      </c>
      <c r="O4" s="106"/>
      <c r="P4" s="104">
        <v>1.0630999999999999</v>
      </c>
      <c r="Q4" s="104">
        <v>1.0947</v>
      </c>
      <c r="R4" s="104">
        <v>1.1655</v>
      </c>
      <c r="S4" s="105">
        <v>1.1763999999999999</v>
      </c>
      <c r="T4" s="106"/>
      <c r="U4" s="107">
        <v>1.124925</v>
      </c>
      <c r="V4" s="106"/>
      <c r="W4" s="104">
        <v>1.2221</v>
      </c>
      <c r="X4" s="104">
        <v>1.2033</v>
      </c>
      <c r="Y4" s="104">
        <v>1.1681999999999999</v>
      </c>
      <c r="Z4" s="105">
        <v>1.1417999999999999</v>
      </c>
      <c r="AA4" s="106"/>
      <c r="AB4" s="107">
        <v>1.1838499999999998</v>
      </c>
      <c r="AC4" s="106"/>
      <c r="AD4" s="104">
        <v>1.1451</v>
      </c>
      <c r="AE4" s="104">
        <v>1.1201000000000001</v>
      </c>
      <c r="AF4" s="104">
        <v>1.1189</v>
      </c>
      <c r="AG4" s="108">
        <v>1.1008325333565632</v>
      </c>
      <c r="AH4" s="106"/>
      <c r="AI4" s="107">
        <v>1.1212331333391408</v>
      </c>
    </row>
    <row r="5" spans="1:35" ht="21" customHeight="1" thickBot="1" x14ac:dyDescent="0.35">
      <c r="A5" s="80" t="s">
        <v>115</v>
      </c>
      <c r="B5" s="88">
        <v>274980063.31648272</v>
      </c>
      <c r="C5" s="88">
        <v>287144168.75781935</v>
      </c>
      <c r="D5" s="88">
        <v>278971186.25513744</v>
      </c>
      <c r="E5" s="89">
        <v>284647954.34697956</v>
      </c>
      <c r="F5" s="90"/>
      <c r="G5" s="91">
        <v>1125743372.676419</v>
      </c>
      <c r="H5" s="77"/>
      <c r="I5" s="88">
        <v>284993025.35672665</v>
      </c>
      <c r="J5" s="88">
        <v>269591334.10893953</v>
      </c>
      <c r="K5" s="88">
        <v>275617719.64228749</v>
      </c>
      <c r="L5" s="89">
        <v>277629487.80153167</v>
      </c>
      <c r="M5" s="77"/>
      <c r="N5" s="91">
        <v>1107831566.9094853</v>
      </c>
      <c r="O5" s="90"/>
      <c r="P5" s="88">
        <v>271686041.00749093</v>
      </c>
      <c r="Q5" s="88">
        <v>265824654.51808169</v>
      </c>
      <c r="R5" s="88">
        <v>254385593.60016617</v>
      </c>
      <c r="S5" s="89">
        <v>261877535.53599346</v>
      </c>
      <c r="T5" s="90"/>
      <c r="U5" s="91">
        <v>1053773824.6617323</v>
      </c>
      <c r="V5" s="90"/>
      <c r="W5" s="88">
        <v>247179293.06063887</v>
      </c>
      <c r="X5" s="88">
        <v>248304770.86464664</v>
      </c>
      <c r="Y5" s="88">
        <v>239159946.30742234</v>
      </c>
      <c r="Z5" s="89">
        <v>248439852.53424031</v>
      </c>
      <c r="AA5" s="90"/>
      <c r="AB5" s="91">
        <v>983083862.76694822</v>
      </c>
      <c r="AC5" s="90"/>
      <c r="AD5" s="88">
        <v>229171368.25902665</v>
      </c>
      <c r="AE5" s="88">
        <v>225322508.46726409</v>
      </c>
      <c r="AF5" s="88">
        <v>225071408.80603927</v>
      </c>
      <c r="AG5" s="89">
        <v>230189734.83859459</v>
      </c>
      <c r="AH5" s="90"/>
      <c r="AI5" s="91">
        <v>909755020.37092459</v>
      </c>
    </row>
    <row r="6" spans="1:35" ht="21" customHeight="1" thickBot="1" x14ac:dyDescent="0.35">
      <c r="A6" s="81" t="s">
        <v>116</v>
      </c>
      <c r="B6" s="92">
        <v>270090408.56781727</v>
      </c>
      <c r="C6" s="92">
        <v>276894015.65781933</v>
      </c>
      <c r="D6" s="92">
        <v>274762885.42219341</v>
      </c>
      <c r="E6" s="93">
        <v>280065819.86507201</v>
      </c>
      <c r="F6" s="90"/>
      <c r="G6" s="94">
        <v>1101813129.512902</v>
      </c>
      <c r="H6" s="77"/>
      <c r="I6" s="92">
        <v>275867827.10498905</v>
      </c>
      <c r="J6" s="92">
        <v>268634590.04641581</v>
      </c>
      <c r="K6" s="92">
        <v>268139046.11410913</v>
      </c>
      <c r="L6" s="93">
        <v>276097487.80153167</v>
      </c>
      <c r="M6" s="77"/>
      <c r="N6" s="94">
        <v>1088738951.0670457</v>
      </c>
      <c r="O6" s="90"/>
      <c r="P6" s="92">
        <v>268185874.17776132</v>
      </c>
      <c r="Q6" s="92">
        <v>262841910.69063118</v>
      </c>
      <c r="R6" s="92">
        <v>253976500.42212418</v>
      </c>
      <c r="S6" s="93">
        <v>258968788.53599346</v>
      </c>
      <c r="T6" s="90"/>
      <c r="U6" s="94">
        <v>1043973073.8265101</v>
      </c>
      <c r="V6" s="90"/>
      <c r="W6" s="92">
        <v>244270546.06063887</v>
      </c>
      <c r="X6" s="92">
        <v>242700812.70464665</v>
      </c>
      <c r="Y6" s="92">
        <v>237799799.81515187</v>
      </c>
      <c r="Z6" s="93">
        <v>244097158.65592787</v>
      </c>
      <c r="AA6" s="90"/>
      <c r="AB6" s="94">
        <v>968868317.23636532</v>
      </c>
      <c r="AC6" s="90"/>
      <c r="AD6" s="92">
        <v>228407614.77887344</v>
      </c>
      <c r="AE6" s="92">
        <v>225322508.46726409</v>
      </c>
      <c r="AF6" s="92">
        <v>223582410.38603929</v>
      </c>
      <c r="AG6" s="93">
        <v>229064734.83859459</v>
      </c>
      <c r="AH6" s="90"/>
      <c r="AI6" s="94">
        <v>906377268.47077131</v>
      </c>
    </row>
    <row r="7" spans="1:35" ht="21" customHeight="1" thickBot="1" x14ac:dyDescent="0.35">
      <c r="A7" s="81" t="s">
        <v>117</v>
      </c>
      <c r="B7" s="92">
        <v>4889654.748665479</v>
      </c>
      <c r="C7" s="92">
        <v>10250153.1</v>
      </c>
      <c r="D7" s="92">
        <v>4208300.832944056</v>
      </c>
      <c r="E7" s="93">
        <v>4582134.4819075521</v>
      </c>
      <c r="F7" s="90"/>
      <c r="G7" s="94">
        <v>23930243.163517088</v>
      </c>
      <c r="H7" s="77"/>
      <c r="I7" s="92">
        <v>9125198.2517375741</v>
      </c>
      <c r="J7" s="92">
        <v>956744.06252371194</v>
      </c>
      <c r="K7" s="92">
        <v>7478673.5281783808</v>
      </c>
      <c r="L7" s="93">
        <v>1532000</v>
      </c>
      <c r="M7" s="77"/>
      <c r="N7" s="94">
        <v>19092615.842439666</v>
      </c>
      <c r="O7" s="90"/>
      <c r="P7" s="92">
        <v>3500166.8297296059</v>
      </c>
      <c r="Q7" s="92">
        <v>2982743.8274505059</v>
      </c>
      <c r="R7" s="92">
        <v>409093.17804198398</v>
      </c>
      <c r="S7" s="93">
        <v>2908747</v>
      </c>
      <c r="T7" s="90"/>
      <c r="U7" s="94">
        <v>9800750.8352220953</v>
      </c>
      <c r="V7" s="90"/>
      <c r="W7" s="92">
        <v>2908747</v>
      </c>
      <c r="X7" s="92">
        <v>5603958.1600000001</v>
      </c>
      <c r="Y7" s="92">
        <v>1360146.4922704771</v>
      </c>
      <c r="Z7" s="93">
        <v>4342693.8783124415</v>
      </c>
      <c r="AA7" s="90"/>
      <c r="AB7" s="94">
        <v>14215545.53058292</v>
      </c>
      <c r="AC7" s="90"/>
      <c r="AD7" s="92">
        <v>763753.48015320324</v>
      </c>
      <c r="AE7" s="92">
        <v>0</v>
      </c>
      <c r="AF7" s="92">
        <v>1488998.42</v>
      </c>
      <c r="AG7" s="93">
        <v>1125000.0000000002</v>
      </c>
      <c r="AH7" s="90"/>
      <c r="AI7" s="94">
        <v>3377751.9001532029</v>
      </c>
    </row>
    <row r="8" spans="1:35" ht="21" customHeight="1" thickBot="1" x14ac:dyDescent="0.35">
      <c r="A8" s="80" t="s">
        <v>118</v>
      </c>
      <c r="B8" s="88">
        <v>48519219.679803915</v>
      </c>
      <c r="C8" s="88">
        <v>49899137.709999979</v>
      </c>
      <c r="D8" s="88">
        <v>49722115.019999973</v>
      </c>
      <c r="E8" s="89">
        <v>61784291.720000044</v>
      </c>
      <c r="F8" s="90"/>
      <c r="G8" s="91">
        <v>209924764.1298039</v>
      </c>
      <c r="H8" s="77"/>
      <c r="I8" s="88">
        <v>53360597.000000037</v>
      </c>
      <c r="J8" s="88">
        <v>55709524.879999973</v>
      </c>
      <c r="K8" s="88">
        <v>80755739.899146751</v>
      </c>
      <c r="L8" s="89">
        <v>93959717.860695496</v>
      </c>
      <c r="M8" s="77"/>
      <c r="N8" s="91">
        <v>283785579.63984227</v>
      </c>
      <c r="O8" s="90"/>
      <c r="P8" s="88">
        <v>81747794.158804744</v>
      </c>
      <c r="Q8" s="88">
        <v>80479117.584596887</v>
      </c>
      <c r="R8" s="88">
        <v>77401120.499442518</v>
      </c>
      <c r="S8" s="89">
        <v>89628647.169670954</v>
      </c>
      <c r="T8" s="90"/>
      <c r="U8" s="91">
        <v>329256679.4125151</v>
      </c>
      <c r="V8" s="90"/>
      <c r="W8" s="88">
        <v>77184374.099106729</v>
      </c>
      <c r="X8" s="88">
        <v>85837326.353239775</v>
      </c>
      <c r="Y8" s="88">
        <v>79727249.261680648</v>
      </c>
      <c r="Z8" s="89">
        <v>80471373.765998095</v>
      </c>
      <c r="AA8" s="90"/>
      <c r="AB8" s="91">
        <v>323220323.48002529</v>
      </c>
      <c r="AC8" s="90"/>
      <c r="AD8" s="88">
        <v>74937451.66652821</v>
      </c>
      <c r="AE8" s="88">
        <v>75156791.827405766</v>
      </c>
      <c r="AF8" s="88">
        <v>77098802.928594232</v>
      </c>
      <c r="AG8" s="89">
        <v>76467228.029183656</v>
      </c>
      <c r="AH8" s="90"/>
      <c r="AI8" s="91">
        <v>303660274.45171189</v>
      </c>
    </row>
    <row r="9" spans="1:35" ht="21" customHeight="1" thickBot="1" x14ac:dyDescent="0.35">
      <c r="A9" s="81" t="s">
        <v>116</v>
      </c>
      <c r="B9" s="92">
        <v>48519219.679803915</v>
      </c>
      <c r="C9" s="92">
        <v>49899137.709999979</v>
      </c>
      <c r="D9" s="92">
        <v>49722115.019999973</v>
      </c>
      <c r="E9" s="93">
        <v>59549291.720000044</v>
      </c>
      <c r="F9" s="90"/>
      <c r="G9" s="94">
        <v>207689764.1298039</v>
      </c>
      <c r="H9" s="77"/>
      <c r="I9" s="92">
        <v>50790597.000000037</v>
      </c>
      <c r="J9" s="92">
        <v>52299524.879999973</v>
      </c>
      <c r="K9" s="92">
        <v>80755739.899146751</v>
      </c>
      <c r="L9" s="93">
        <v>93959717.860695496</v>
      </c>
      <c r="M9" s="77"/>
      <c r="N9" s="94">
        <v>277805579.63984227</v>
      </c>
      <c r="O9" s="90"/>
      <c r="P9" s="92">
        <v>81747794.158804744</v>
      </c>
      <c r="Q9" s="92">
        <v>80479117.584596887</v>
      </c>
      <c r="R9" s="92">
        <v>77401120.499442518</v>
      </c>
      <c r="S9" s="93">
        <v>89628647.169670954</v>
      </c>
      <c r="T9" s="90"/>
      <c r="U9" s="94">
        <v>329256679.4125151</v>
      </c>
      <c r="V9" s="90"/>
      <c r="W9" s="92">
        <v>77184374.099106729</v>
      </c>
      <c r="X9" s="92">
        <v>85837326.353239775</v>
      </c>
      <c r="Y9" s="92">
        <v>79727249.261680648</v>
      </c>
      <c r="Z9" s="93">
        <v>80471373.765998095</v>
      </c>
      <c r="AA9" s="90"/>
      <c r="AB9" s="94">
        <v>323220323.48002529</v>
      </c>
      <c r="AC9" s="90"/>
      <c r="AD9" s="92">
        <v>74937451.66652821</v>
      </c>
      <c r="AE9" s="92">
        <v>75156791.827405766</v>
      </c>
      <c r="AF9" s="92">
        <v>77098802.928594232</v>
      </c>
      <c r="AG9" s="93">
        <v>76467228.029183656</v>
      </c>
      <c r="AH9" s="90"/>
      <c r="AI9" s="94">
        <v>303660274.45171189</v>
      </c>
    </row>
    <row r="10" spans="1:35" ht="21" customHeight="1" thickBot="1" x14ac:dyDescent="0.35">
      <c r="A10" s="81" t="s">
        <v>117</v>
      </c>
      <c r="B10" s="92">
        <v>0</v>
      </c>
      <c r="C10" s="92">
        <v>0</v>
      </c>
      <c r="D10" s="92">
        <v>0</v>
      </c>
      <c r="E10" s="93">
        <v>2235000</v>
      </c>
      <c r="F10" s="90"/>
      <c r="G10" s="94">
        <v>2235000</v>
      </c>
      <c r="H10" s="77"/>
      <c r="I10" s="92">
        <v>2570000</v>
      </c>
      <c r="J10" s="92">
        <v>3410000</v>
      </c>
      <c r="K10" s="92">
        <v>0</v>
      </c>
      <c r="L10" s="93">
        <v>0</v>
      </c>
      <c r="M10" s="77"/>
      <c r="N10" s="94">
        <v>5980000</v>
      </c>
      <c r="O10" s="90"/>
      <c r="P10" s="92">
        <v>0</v>
      </c>
      <c r="Q10" s="92">
        <v>0</v>
      </c>
      <c r="R10" s="92">
        <v>0</v>
      </c>
      <c r="S10" s="93">
        <v>0</v>
      </c>
      <c r="T10" s="90"/>
      <c r="U10" s="94">
        <v>0</v>
      </c>
      <c r="V10" s="90"/>
      <c r="W10" s="92">
        <v>0</v>
      </c>
      <c r="X10" s="92">
        <v>0</v>
      </c>
      <c r="Y10" s="92">
        <v>0</v>
      </c>
      <c r="Z10" s="93">
        <v>0</v>
      </c>
      <c r="AA10" s="90"/>
      <c r="AB10" s="94">
        <v>0</v>
      </c>
      <c r="AC10" s="90"/>
      <c r="AD10" s="92">
        <v>0</v>
      </c>
      <c r="AE10" s="92">
        <v>0</v>
      </c>
      <c r="AF10" s="92">
        <v>0</v>
      </c>
      <c r="AG10" s="93">
        <v>0</v>
      </c>
      <c r="AH10" s="90"/>
      <c r="AI10" s="94">
        <v>0</v>
      </c>
    </row>
    <row r="11" spans="1:35" ht="21" customHeight="1" thickBot="1" x14ac:dyDescent="0.35">
      <c r="A11" s="82" t="s">
        <v>119</v>
      </c>
      <c r="B11" s="95">
        <v>323499282.99628663</v>
      </c>
      <c r="C11" s="95">
        <v>337043306.46781933</v>
      </c>
      <c r="D11" s="95">
        <v>328693301.27513742</v>
      </c>
      <c r="E11" s="96">
        <v>346432246.06697959</v>
      </c>
      <c r="F11" s="90"/>
      <c r="G11" s="97">
        <v>1335668136.8062229</v>
      </c>
      <c r="H11" s="77"/>
      <c r="I11" s="95">
        <v>338353622.35672671</v>
      </c>
      <c r="J11" s="95">
        <v>325300858.98893952</v>
      </c>
      <c r="K11" s="95">
        <v>356373459.54143423</v>
      </c>
      <c r="L11" s="96">
        <v>371589205.66222715</v>
      </c>
      <c r="M11" s="77"/>
      <c r="N11" s="97">
        <v>1391617146.5493276</v>
      </c>
      <c r="O11" s="90"/>
      <c r="P11" s="95">
        <v>353433835.16629565</v>
      </c>
      <c r="Q11" s="95">
        <v>346303772.1026786</v>
      </c>
      <c r="R11" s="95">
        <v>331786714.09960866</v>
      </c>
      <c r="S11" s="96">
        <v>351506182.7056644</v>
      </c>
      <c r="T11" s="90"/>
      <c r="U11" s="97">
        <v>1383030504.0742474</v>
      </c>
      <c r="V11" s="90"/>
      <c r="W11" s="95">
        <v>324363667.15974557</v>
      </c>
      <c r="X11" s="95">
        <v>334142097.21788645</v>
      </c>
      <c r="Y11" s="95">
        <v>318887195.569103</v>
      </c>
      <c r="Z11" s="96">
        <v>328911226.30023837</v>
      </c>
      <c r="AA11" s="90"/>
      <c r="AB11" s="97">
        <v>1306304186.2469735</v>
      </c>
      <c r="AC11" s="90"/>
      <c r="AD11" s="95">
        <v>304108819.92555487</v>
      </c>
      <c r="AE11" s="95">
        <v>300479300.29466987</v>
      </c>
      <c r="AF11" s="95">
        <v>302170211.73463351</v>
      </c>
      <c r="AG11" s="96">
        <v>306656962.86777824</v>
      </c>
      <c r="AH11" s="90"/>
      <c r="AI11" s="97">
        <v>1213415294.8226366</v>
      </c>
    </row>
    <row r="12" spans="1:35" ht="21" customHeight="1" thickBot="1" x14ac:dyDescent="0.35">
      <c r="A12" s="83" t="s">
        <v>116</v>
      </c>
      <c r="B12" s="98">
        <v>318609628.24762118</v>
      </c>
      <c r="C12" s="98">
        <v>326793153.36781931</v>
      </c>
      <c r="D12" s="98">
        <v>324485000.44219339</v>
      </c>
      <c r="E12" s="99">
        <v>339615111.58507204</v>
      </c>
      <c r="F12" s="90"/>
      <c r="G12" s="100">
        <v>1309502893.6427059</v>
      </c>
      <c r="H12" s="77"/>
      <c r="I12" s="98">
        <v>326658424.10498911</v>
      </c>
      <c r="J12" s="98">
        <v>320934114.9264158</v>
      </c>
      <c r="K12" s="98">
        <v>348894786.01325589</v>
      </c>
      <c r="L12" s="99">
        <v>370057205.66222715</v>
      </c>
      <c r="M12" s="77"/>
      <c r="N12" s="100">
        <v>1366544530.706888</v>
      </c>
      <c r="O12" s="90"/>
      <c r="P12" s="98">
        <v>349933668.33656609</v>
      </c>
      <c r="Q12" s="98">
        <v>343321028.27522808</v>
      </c>
      <c r="R12" s="98">
        <v>331377620.92156672</v>
      </c>
      <c r="S12" s="99">
        <v>348597435.7056644</v>
      </c>
      <c r="T12" s="90"/>
      <c r="U12" s="100">
        <v>1373229753.2390254</v>
      </c>
      <c r="V12" s="90"/>
      <c r="W12" s="98">
        <v>321454920.15974557</v>
      </c>
      <c r="X12" s="98">
        <v>328538139.05788642</v>
      </c>
      <c r="Y12" s="98">
        <v>317527049.07683253</v>
      </c>
      <c r="Z12" s="99">
        <v>324568532.42192596</v>
      </c>
      <c r="AA12" s="90"/>
      <c r="AB12" s="100">
        <v>1292088640.7163906</v>
      </c>
      <c r="AC12" s="90"/>
      <c r="AD12" s="98">
        <v>303345066.44540167</v>
      </c>
      <c r="AE12" s="98">
        <v>300479300.29466987</v>
      </c>
      <c r="AF12" s="98">
        <v>300681213.31463349</v>
      </c>
      <c r="AG12" s="99">
        <v>305531962.86777824</v>
      </c>
      <c r="AH12" s="90"/>
      <c r="AI12" s="100">
        <v>1210037542.9224832</v>
      </c>
    </row>
    <row r="13" spans="1:35" ht="21" customHeight="1" thickBot="1" x14ac:dyDescent="0.35">
      <c r="A13" s="83" t="s">
        <v>117</v>
      </c>
      <c r="B13" s="98">
        <v>4889654.748665479</v>
      </c>
      <c r="C13" s="98">
        <v>10250153.1</v>
      </c>
      <c r="D13" s="98">
        <v>4208300.832944056</v>
      </c>
      <c r="E13" s="99">
        <v>6817134.4819075521</v>
      </c>
      <c r="F13" s="90"/>
      <c r="G13" s="100">
        <v>26165243.163517088</v>
      </c>
      <c r="H13" s="77"/>
      <c r="I13" s="98">
        <v>11695198.251737574</v>
      </c>
      <c r="J13" s="98">
        <v>4366744.0625237115</v>
      </c>
      <c r="K13" s="98">
        <v>7478673.5281783808</v>
      </c>
      <c r="L13" s="99">
        <v>1532000</v>
      </c>
      <c r="M13" s="77"/>
      <c r="N13" s="100">
        <v>25072615.842439666</v>
      </c>
      <c r="O13" s="90"/>
      <c r="P13" s="98">
        <v>3500166.8297296059</v>
      </c>
      <c r="Q13" s="98">
        <v>2982743.8274505059</v>
      </c>
      <c r="R13" s="98">
        <v>409093.17804198398</v>
      </c>
      <c r="S13" s="99">
        <v>2908747</v>
      </c>
      <c r="T13" s="90"/>
      <c r="U13" s="100">
        <v>9800750.8352220953</v>
      </c>
      <c r="V13" s="90"/>
      <c r="W13" s="98">
        <v>2908747</v>
      </c>
      <c r="X13" s="98">
        <v>5603958.1600000001</v>
      </c>
      <c r="Y13" s="98">
        <v>1360146.4922704771</v>
      </c>
      <c r="Z13" s="99">
        <v>4342693.8783124415</v>
      </c>
      <c r="AA13" s="90"/>
      <c r="AB13" s="100">
        <v>14215545.53058292</v>
      </c>
      <c r="AC13" s="90"/>
      <c r="AD13" s="98">
        <v>763753.48015320324</v>
      </c>
      <c r="AE13" s="98">
        <v>0</v>
      </c>
      <c r="AF13" s="98">
        <v>1488998.42</v>
      </c>
      <c r="AG13" s="99">
        <v>1125000.0000000002</v>
      </c>
      <c r="AH13" s="90"/>
      <c r="AI13" s="100">
        <v>3377751.9001532029</v>
      </c>
    </row>
    <row r="14" spans="1:35" ht="21" customHeight="1" thickBot="1" x14ac:dyDescent="0.35">
      <c r="A14" s="80" t="s">
        <v>120</v>
      </c>
      <c r="B14" s="88">
        <v>60900464.009811357</v>
      </c>
      <c r="C14" s="88">
        <v>72387919.933402941</v>
      </c>
      <c r="D14" s="88">
        <v>63250378.410997093</v>
      </c>
      <c r="E14" s="89">
        <v>61254826.905592576</v>
      </c>
      <c r="F14" s="90"/>
      <c r="G14" s="91">
        <v>257793589.25980395</v>
      </c>
      <c r="H14" s="77"/>
      <c r="I14" s="88">
        <v>56835067.059962399</v>
      </c>
      <c r="J14" s="88">
        <v>56049320.625361018</v>
      </c>
      <c r="K14" s="88">
        <v>63736984.00561215</v>
      </c>
      <c r="L14" s="89">
        <v>65192010.585209355</v>
      </c>
      <c r="M14" s="77"/>
      <c r="N14" s="91">
        <v>241813382.27614492</v>
      </c>
      <c r="O14" s="90"/>
      <c r="P14" s="88">
        <v>59388269.451627165</v>
      </c>
      <c r="Q14" s="88">
        <v>60683765.144181557</v>
      </c>
      <c r="R14" s="88">
        <v>61009656.981376074</v>
      </c>
      <c r="S14" s="89">
        <v>64781895.831904367</v>
      </c>
      <c r="T14" s="90"/>
      <c r="U14" s="91">
        <v>245863587.40908915</v>
      </c>
      <c r="V14" s="90"/>
      <c r="W14" s="88">
        <v>59428478.345477492</v>
      </c>
      <c r="X14" s="88">
        <v>71566204.20290938</v>
      </c>
      <c r="Y14" s="88">
        <v>69639394.589465454</v>
      </c>
      <c r="Z14" s="89">
        <v>74816715.290639505</v>
      </c>
      <c r="AA14" s="90"/>
      <c r="AB14" s="91">
        <v>275450792.42849183</v>
      </c>
      <c r="AC14" s="90"/>
      <c r="AD14" s="88">
        <v>68465531.646666124</v>
      </c>
      <c r="AE14" s="88">
        <v>73470818.877208903</v>
      </c>
      <c r="AF14" s="88">
        <v>71476346.450745076</v>
      </c>
      <c r="AG14" s="89">
        <v>81142294.620506257</v>
      </c>
      <c r="AH14" s="90"/>
      <c r="AI14" s="91">
        <v>294554991.59512639</v>
      </c>
    </row>
    <row r="15" spans="1:35" ht="21" customHeight="1" thickBot="1" x14ac:dyDescent="0.35">
      <c r="A15" s="83" t="s">
        <v>116</v>
      </c>
      <c r="B15" s="98">
        <v>56822172.194864735</v>
      </c>
      <c r="C15" s="98">
        <v>60171052.682405345</v>
      </c>
      <c r="D15" s="98">
        <v>59335773.887773462</v>
      </c>
      <c r="E15" s="99">
        <v>59254690.354639687</v>
      </c>
      <c r="F15" s="90"/>
      <c r="G15" s="100">
        <v>235583689.11968321</v>
      </c>
      <c r="H15" s="77"/>
      <c r="I15" s="98">
        <v>54341894.729168937</v>
      </c>
      <c r="J15" s="98">
        <v>52290667.418386944</v>
      </c>
      <c r="K15" s="98">
        <v>62315265.627563804</v>
      </c>
      <c r="L15" s="99">
        <v>62779666.695845895</v>
      </c>
      <c r="M15" s="77"/>
      <c r="N15" s="100">
        <v>231727494.47096559</v>
      </c>
      <c r="O15" s="90"/>
      <c r="P15" s="98">
        <v>58802104.345419683</v>
      </c>
      <c r="Q15" s="98">
        <v>56268845.226123266</v>
      </c>
      <c r="R15" s="98">
        <v>54488264.013934217</v>
      </c>
      <c r="S15" s="99">
        <v>63391464.949719049</v>
      </c>
      <c r="T15" s="90"/>
      <c r="U15" s="100">
        <v>232950678.53519621</v>
      </c>
      <c r="V15" s="90"/>
      <c r="W15" s="98">
        <v>59403205.901586823</v>
      </c>
      <c r="X15" s="98">
        <v>63815825.032909378</v>
      </c>
      <c r="Y15" s="98">
        <v>69639394.589465454</v>
      </c>
      <c r="Z15" s="99">
        <v>74816715.290639505</v>
      </c>
      <c r="AA15" s="90"/>
      <c r="AB15" s="100">
        <v>267675140.81460118</v>
      </c>
      <c r="AC15" s="90"/>
      <c r="AD15" s="98">
        <v>68465531.646666124</v>
      </c>
      <c r="AE15" s="98">
        <v>71417402.720810369</v>
      </c>
      <c r="AF15" s="98">
        <v>71476346.450745076</v>
      </c>
      <c r="AG15" s="99">
        <v>80657294.620506257</v>
      </c>
      <c r="AH15" s="90"/>
      <c r="AI15" s="100">
        <v>292016575.43872786</v>
      </c>
    </row>
    <row r="16" spans="1:35" ht="21" customHeight="1" thickBot="1" x14ac:dyDescent="0.35">
      <c r="A16" s="83" t="s">
        <v>117</v>
      </c>
      <c r="B16" s="98">
        <v>4078291.8149466189</v>
      </c>
      <c r="C16" s="98">
        <v>12216867.25099759</v>
      </c>
      <c r="D16" s="98">
        <v>3914604.5232236329</v>
      </c>
      <c r="E16" s="99">
        <v>2000136.5509528876</v>
      </c>
      <c r="F16" s="90"/>
      <c r="G16" s="100">
        <v>22209900.14012073</v>
      </c>
      <c r="H16" s="77"/>
      <c r="I16" s="98">
        <v>2493172.330793466</v>
      </c>
      <c r="J16" s="98">
        <v>3758653.206974071</v>
      </c>
      <c r="K16" s="98">
        <v>1421718.3780483492</v>
      </c>
      <c r="L16" s="99">
        <v>2412343.8893634635</v>
      </c>
      <c r="M16" s="77"/>
      <c r="N16" s="100">
        <v>10085887.80517935</v>
      </c>
      <c r="O16" s="90"/>
      <c r="P16" s="98">
        <v>586165.1062074838</v>
      </c>
      <c r="Q16" s="98">
        <v>4414919.9180582929</v>
      </c>
      <c r="R16" s="98">
        <v>6521392.9674418597</v>
      </c>
      <c r="S16" s="99">
        <v>1390430.8821853159</v>
      </c>
      <c r="T16" s="90"/>
      <c r="U16" s="100">
        <v>12912908.873892952</v>
      </c>
      <c r="V16" s="90"/>
      <c r="W16" s="98">
        <v>25272.443890669998</v>
      </c>
      <c r="X16" s="98">
        <v>7750379.1700000009</v>
      </c>
      <c r="Y16" s="98">
        <v>0</v>
      </c>
      <c r="Z16" s="99">
        <v>0</v>
      </c>
      <c r="AA16" s="90"/>
      <c r="AB16" s="100">
        <v>7775651.6138906712</v>
      </c>
      <c r="AC16" s="90"/>
      <c r="AD16" s="98">
        <v>0</v>
      </c>
      <c r="AE16" s="98">
        <v>2053416.156398529</v>
      </c>
      <c r="AF16" s="98">
        <v>0</v>
      </c>
      <c r="AG16" s="99">
        <v>485000</v>
      </c>
      <c r="AH16" s="90"/>
      <c r="AI16" s="100">
        <v>2538416.1563985292</v>
      </c>
    </row>
    <row r="17" spans="1:35" ht="21" customHeight="1" thickBot="1" x14ac:dyDescent="0.35">
      <c r="A17" s="80" t="s">
        <v>121</v>
      </c>
      <c r="B17" s="88">
        <v>72289164.596816063</v>
      </c>
      <c r="C17" s="88">
        <v>71082922.032873556</v>
      </c>
      <c r="D17" s="88">
        <v>72577935.004875928</v>
      </c>
      <c r="E17" s="89">
        <v>73861360.026629776</v>
      </c>
      <c r="F17" s="90"/>
      <c r="G17" s="91">
        <v>289811381.66119534</v>
      </c>
      <c r="H17" s="77"/>
      <c r="I17" s="88">
        <v>59785565.490908697</v>
      </c>
      <c r="J17" s="88">
        <v>57519984.807393827</v>
      </c>
      <c r="K17" s="88">
        <v>64153923.96532394</v>
      </c>
      <c r="L17" s="89">
        <v>70282985.785269514</v>
      </c>
      <c r="M17" s="77"/>
      <c r="N17" s="91">
        <v>251742460.04889596</v>
      </c>
      <c r="O17" s="90"/>
      <c r="P17" s="88">
        <v>71645223.367043942</v>
      </c>
      <c r="Q17" s="88">
        <v>67965329.653592631</v>
      </c>
      <c r="R17" s="88">
        <v>54891159.089790598</v>
      </c>
      <c r="S17" s="89">
        <v>60267436.738017797</v>
      </c>
      <c r="T17" s="90"/>
      <c r="U17" s="91">
        <v>254769148.84844494</v>
      </c>
      <c r="V17" s="90"/>
      <c r="W17" s="88">
        <v>56145806.104733057</v>
      </c>
      <c r="X17" s="88">
        <v>57810636.396416813</v>
      </c>
      <c r="Y17" s="88">
        <v>57675879.047059461</v>
      </c>
      <c r="Z17" s="89">
        <v>84132844.127442569</v>
      </c>
      <c r="AA17" s="90"/>
      <c r="AB17" s="91">
        <v>255765165.67565188</v>
      </c>
      <c r="AC17" s="90"/>
      <c r="AD17" s="88">
        <v>58728418.364718504</v>
      </c>
      <c r="AE17" s="88">
        <v>58273790.848902822</v>
      </c>
      <c r="AF17" s="88">
        <v>63804775.353877455</v>
      </c>
      <c r="AG17" s="89">
        <v>78847913.812591493</v>
      </c>
      <c r="AH17" s="90"/>
      <c r="AI17" s="91">
        <v>259654898.38009027</v>
      </c>
    </row>
    <row r="18" spans="1:35" ht="21" customHeight="1" thickBot="1" x14ac:dyDescent="0.35">
      <c r="A18" s="83" t="s">
        <v>116</v>
      </c>
      <c r="B18" s="98">
        <v>72289164.596816063</v>
      </c>
      <c r="C18" s="98">
        <v>71082922.032873556</v>
      </c>
      <c r="D18" s="98">
        <v>72577935.004875928</v>
      </c>
      <c r="E18" s="99">
        <v>73861360.026629776</v>
      </c>
      <c r="F18" s="90"/>
      <c r="G18" s="100">
        <v>289811381.66119534</v>
      </c>
      <c r="H18" s="77"/>
      <c r="I18" s="98">
        <v>59785565.490908697</v>
      </c>
      <c r="J18" s="98">
        <v>57519984.807393827</v>
      </c>
      <c r="K18" s="98">
        <v>61082405.320034802</v>
      </c>
      <c r="L18" s="99">
        <v>70282985.785269514</v>
      </c>
      <c r="M18" s="77"/>
      <c r="N18" s="100">
        <v>248670941.40360683</v>
      </c>
      <c r="O18" s="90"/>
      <c r="P18" s="98">
        <v>67634937.437063754</v>
      </c>
      <c r="Q18" s="98">
        <v>62965775.246677034</v>
      </c>
      <c r="R18" s="98">
        <v>54891159.089790598</v>
      </c>
      <c r="S18" s="99">
        <v>60267436.738017797</v>
      </c>
      <c r="T18" s="90"/>
      <c r="U18" s="100">
        <v>245759308.51154917</v>
      </c>
      <c r="V18" s="90"/>
      <c r="W18" s="98">
        <v>56145806.104733057</v>
      </c>
      <c r="X18" s="98">
        <v>54804173.581612423</v>
      </c>
      <c r="Y18" s="98">
        <v>55544661.067959793</v>
      </c>
      <c r="Z18" s="99">
        <v>72470468.915677622</v>
      </c>
      <c r="AA18" s="90"/>
      <c r="AB18" s="100">
        <v>238965109.66998291</v>
      </c>
      <c r="AC18" s="90"/>
      <c r="AD18" s="98">
        <v>58728418.364718504</v>
      </c>
      <c r="AE18" s="98">
        <v>56644579.320788749</v>
      </c>
      <c r="AF18" s="98">
        <v>58005572.744236283</v>
      </c>
      <c r="AG18" s="99">
        <v>66666192.78554295</v>
      </c>
      <c r="AH18" s="90"/>
      <c r="AI18" s="100">
        <v>240044763.21528649</v>
      </c>
    </row>
    <row r="19" spans="1:35" ht="21" customHeight="1" thickBot="1" x14ac:dyDescent="0.35">
      <c r="A19" s="83" t="s">
        <v>117</v>
      </c>
      <c r="B19" s="98">
        <v>0</v>
      </c>
      <c r="C19" s="98">
        <v>0</v>
      </c>
      <c r="D19" s="98">
        <v>0</v>
      </c>
      <c r="E19" s="99">
        <v>0</v>
      </c>
      <c r="F19" s="90"/>
      <c r="G19" s="100">
        <v>0</v>
      </c>
      <c r="H19" s="77"/>
      <c r="I19" s="98">
        <v>0</v>
      </c>
      <c r="J19" s="98">
        <v>0</v>
      </c>
      <c r="K19" s="98">
        <v>3071518.645289137</v>
      </c>
      <c r="L19" s="99">
        <v>0</v>
      </c>
      <c r="M19" s="77"/>
      <c r="N19" s="100">
        <v>3071518.645289137</v>
      </c>
      <c r="O19" s="90"/>
      <c r="P19" s="98">
        <v>4010285.9299801826</v>
      </c>
      <c r="Q19" s="98">
        <v>4999554.4069156041</v>
      </c>
      <c r="R19" s="98">
        <v>0</v>
      </c>
      <c r="S19" s="99">
        <v>0</v>
      </c>
      <c r="T19" s="90"/>
      <c r="U19" s="100">
        <v>9009840.3368957862</v>
      </c>
      <c r="V19" s="90"/>
      <c r="W19" s="98">
        <v>0</v>
      </c>
      <c r="X19" s="98">
        <v>3006462.8148043896</v>
      </c>
      <c r="Y19" s="98">
        <v>2131217.9790996662</v>
      </c>
      <c r="Z19" s="99">
        <v>11662375.211764939</v>
      </c>
      <c r="AA19" s="90"/>
      <c r="AB19" s="100">
        <v>16800056.005668994</v>
      </c>
      <c r="AC19" s="90"/>
      <c r="AD19" s="98">
        <v>0</v>
      </c>
      <c r="AE19" s="98">
        <v>1629211.5281140704</v>
      </c>
      <c r="AF19" s="98">
        <v>5799202.6096411757</v>
      </c>
      <c r="AG19" s="99">
        <v>12181721.027048547</v>
      </c>
      <c r="AH19" s="90"/>
      <c r="AI19" s="100">
        <v>19610135.164803792</v>
      </c>
    </row>
    <row r="20" spans="1:35" ht="21" customHeight="1" thickBot="1" x14ac:dyDescent="0.35">
      <c r="A20" s="80" t="s">
        <v>122</v>
      </c>
      <c r="B20" s="88">
        <v>14243574.231429083</v>
      </c>
      <c r="C20" s="88">
        <v>15605297.689923253</v>
      </c>
      <c r="D20" s="88">
        <v>21317504.430728856</v>
      </c>
      <c r="E20" s="89">
        <v>17324786.014658082</v>
      </c>
      <c r="F20" s="90"/>
      <c r="G20" s="91">
        <v>68491162.366739273</v>
      </c>
      <c r="H20" s="77"/>
      <c r="I20" s="88">
        <v>22324182.66588933</v>
      </c>
      <c r="J20" s="88">
        <v>22219770.119201507</v>
      </c>
      <c r="K20" s="88">
        <v>32340464.423616983</v>
      </c>
      <c r="L20" s="89">
        <v>56851913.01138176</v>
      </c>
      <c r="M20" s="77"/>
      <c r="N20" s="91">
        <v>133736330.22008957</v>
      </c>
      <c r="O20" s="90"/>
      <c r="P20" s="88">
        <v>50539423.070689633</v>
      </c>
      <c r="Q20" s="88">
        <v>33272655.790930588</v>
      </c>
      <c r="R20" s="88">
        <v>30590829.09540176</v>
      </c>
      <c r="S20" s="89">
        <v>31025049.36059846</v>
      </c>
      <c r="T20" s="90"/>
      <c r="U20" s="91">
        <v>145427957.31762046</v>
      </c>
      <c r="V20" s="90"/>
      <c r="W20" s="88">
        <v>37442960.676993459</v>
      </c>
      <c r="X20" s="88">
        <v>39795980.557560198</v>
      </c>
      <c r="Y20" s="88">
        <v>41514832.621196873</v>
      </c>
      <c r="Z20" s="89">
        <v>45710167.19894518</v>
      </c>
      <c r="AA20" s="90"/>
      <c r="AB20" s="91">
        <v>164463941.05469573</v>
      </c>
      <c r="AC20" s="90"/>
      <c r="AD20" s="88">
        <v>49167261.142590307</v>
      </c>
      <c r="AE20" s="88">
        <v>48175289.290412448</v>
      </c>
      <c r="AF20" s="88">
        <v>52728387.495535843</v>
      </c>
      <c r="AG20" s="89">
        <v>57730793.918145202</v>
      </c>
      <c r="AH20" s="90"/>
      <c r="AI20" s="91">
        <v>207801731.8466838</v>
      </c>
    </row>
    <row r="21" spans="1:35" ht="21" customHeight="1" thickBot="1" x14ac:dyDescent="0.35">
      <c r="A21" s="83" t="s">
        <v>116</v>
      </c>
      <c r="B21" s="98">
        <v>14243574.231429083</v>
      </c>
      <c r="C21" s="98">
        <v>15605297.689923253</v>
      </c>
      <c r="D21" s="98">
        <v>16213143.987436337</v>
      </c>
      <c r="E21" s="99">
        <v>17324786.014658082</v>
      </c>
      <c r="F21" s="90"/>
      <c r="G21" s="100">
        <v>63386801.92344676</v>
      </c>
      <c r="H21" s="77"/>
      <c r="I21" s="98">
        <v>22324182.66588933</v>
      </c>
      <c r="J21" s="98">
        <v>22219770.119201507</v>
      </c>
      <c r="K21" s="98">
        <v>30178691.774995115</v>
      </c>
      <c r="L21" s="99">
        <v>33435184.17546263</v>
      </c>
      <c r="M21" s="77"/>
      <c r="N21" s="100">
        <v>108157828.73554859</v>
      </c>
      <c r="O21" s="90"/>
      <c r="P21" s="98">
        <v>32958603.124478441</v>
      </c>
      <c r="Q21" s="98">
        <v>33272655.790930588</v>
      </c>
      <c r="R21" s="98">
        <v>30590829.09540176</v>
      </c>
      <c r="S21" s="99">
        <v>31025049.36059846</v>
      </c>
      <c r="T21" s="90"/>
      <c r="U21" s="100">
        <v>127847137.37140925</v>
      </c>
      <c r="V21" s="90"/>
      <c r="W21" s="98">
        <v>37442960.676993459</v>
      </c>
      <c r="X21" s="98">
        <v>39795980.557560198</v>
      </c>
      <c r="Y21" s="98">
        <v>41514832.621196873</v>
      </c>
      <c r="Z21" s="99">
        <v>45710167.19894518</v>
      </c>
      <c r="AA21" s="90"/>
      <c r="AB21" s="100">
        <v>164463941.05469573</v>
      </c>
      <c r="AC21" s="90"/>
      <c r="AD21" s="98">
        <v>43402870.813228011</v>
      </c>
      <c r="AE21" s="98">
        <v>48175289.290412448</v>
      </c>
      <c r="AF21" s="98">
        <v>52728387.495535843</v>
      </c>
      <c r="AG21" s="99">
        <v>57730793.918145202</v>
      </c>
      <c r="AH21" s="90"/>
      <c r="AI21" s="100">
        <v>202037341.51732153</v>
      </c>
    </row>
    <row r="22" spans="1:35" ht="21" customHeight="1" thickBot="1" x14ac:dyDescent="0.35">
      <c r="A22" s="83" t="s">
        <v>117</v>
      </c>
      <c r="B22" s="98">
        <v>0</v>
      </c>
      <c r="C22" s="98">
        <v>0</v>
      </c>
      <c r="D22" s="98">
        <v>5104360.4432925191</v>
      </c>
      <c r="E22" s="99">
        <v>0</v>
      </c>
      <c r="F22" s="90"/>
      <c r="G22" s="100">
        <v>5104360.4432925191</v>
      </c>
      <c r="H22" s="77"/>
      <c r="I22" s="98">
        <v>0</v>
      </c>
      <c r="J22" s="98">
        <v>0</v>
      </c>
      <c r="K22" s="98">
        <v>2161772.6486218697</v>
      </c>
      <c r="L22" s="99">
        <v>23416728.835919134</v>
      </c>
      <c r="M22" s="77"/>
      <c r="N22" s="100">
        <v>25578501.484541003</v>
      </c>
      <c r="O22" s="90"/>
      <c r="P22" s="98">
        <v>17580819.946211193</v>
      </c>
      <c r="Q22" s="98">
        <v>0</v>
      </c>
      <c r="R22" s="98">
        <v>0</v>
      </c>
      <c r="S22" s="99">
        <v>0</v>
      </c>
      <c r="T22" s="90"/>
      <c r="U22" s="100">
        <v>17580819.946211193</v>
      </c>
      <c r="V22" s="90"/>
      <c r="W22" s="98">
        <v>0</v>
      </c>
      <c r="X22" s="98">
        <v>0</v>
      </c>
      <c r="Y22" s="98">
        <v>0</v>
      </c>
      <c r="Z22" s="99">
        <v>0</v>
      </c>
      <c r="AA22" s="90"/>
      <c r="AB22" s="100">
        <v>0</v>
      </c>
      <c r="AC22" s="90"/>
      <c r="AD22" s="98">
        <v>5764390.3293622984</v>
      </c>
      <c r="AE22" s="98">
        <v>0</v>
      </c>
      <c r="AF22" s="98">
        <v>0</v>
      </c>
      <c r="AG22" s="99">
        <v>0</v>
      </c>
      <c r="AH22" s="90"/>
      <c r="AI22" s="100">
        <v>5764390.3293622984</v>
      </c>
    </row>
    <row r="23" spans="1:35" ht="21" customHeight="1" thickBot="1" x14ac:dyDescent="0.35">
      <c r="A23" s="82" t="s">
        <v>123</v>
      </c>
      <c r="B23" s="95">
        <v>147433202.8380565</v>
      </c>
      <c r="C23" s="95">
        <v>159076139.65619975</v>
      </c>
      <c r="D23" s="95">
        <v>157145817.84660187</v>
      </c>
      <c r="E23" s="96">
        <v>152440972.94688046</v>
      </c>
      <c r="F23" s="90"/>
      <c r="G23" s="97">
        <v>616096133.28773856</v>
      </c>
      <c r="H23" s="77"/>
      <c r="I23" s="95">
        <v>138944815.21676043</v>
      </c>
      <c r="J23" s="95">
        <v>135789075.55195636</v>
      </c>
      <c r="K23" s="95">
        <v>160231372.39455307</v>
      </c>
      <c r="L23" s="96">
        <v>192326909.38186061</v>
      </c>
      <c r="M23" s="77"/>
      <c r="N23" s="97">
        <v>627292172.54513049</v>
      </c>
      <c r="O23" s="90"/>
      <c r="P23" s="95">
        <v>181572915.88936073</v>
      </c>
      <c r="Q23" s="95">
        <v>161921750.58870479</v>
      </c>
      <c r="R23" s="95">
        <v>146491645.16656843</v>
      </c>
      <c r="S23" s="96">
        <v>156074381.93052062</v>
      </c>
      <c r="T23" s="90"/>
      <c r="U23" s="97">
        <v>646060693.57515454</v>
      </c>
      <c r="V23" s="90"/>
      <c r="W23" s="95">
        <v>153017245.127204</v>
      </c>
      <c r="X23" s="95">
        <v>169172821.1568864</v>
      </c>
      <c r="Y23" s="95">
        <v>168830106.25772178</v>
      </c>
      <c r="Z23" s="96">
        <v>204659726.61702722</v>
      </c>
      <c r="AA23" s="90"/>
      <c r="AB23" s="97">
        <v>695679899.15883946</v>
      </c>
      <c r="AC23" s="90"/>
      <c r="AD23" s="95">
        <v>176361211.15397495</v>
      </c>
      <c r="AE23" s="95">
        <v>179919899.01652417</v>
      </c>
      <c r="AF23" s="95">
        <v>188009509.30015838</v>
      </c>
      <c r="AG23" s="96">
        <v>217721002.35124296</v>
      </c>
      <c r="AH23" s="90"/>
      <c r="AI23" s="97">
        <v>762011621.82190037</v>
      </c>
    </row>
    <row r="24" spans="1:35" ht="21" customHeight="1" thickBot="1" x14ac:dyDescent="0.35">
      <c r="A24" s="83" t="s">
        <v>116</v>
      </c>
      <c r="B24" s="98">
        <v>143354911.02310988</v>
      </c>
      <c r="C24" s="98">
        <v>146859272.40520215</v>
      </c>
      <c r="D24" s="98">
        <v>148126852.88008571</v>
      </c>
      <c r="E24" s="99">
        <v>150440836.39592755</v>
      </c>
      <c r="F24" s="90"/>
      <c r="G24" s="100">
        <v>588781872.70432532</v>
      </c>
      <c r="H24" s="77"/>
      <c r="I24" s="98">
        <v>136451642.88596696</v>
      </c>
      <c r="J24" s="98">
        <v>132030422.34498228</v>
      </c>
      <c r="K24" s="98">
        <v>153576362.72259372</v>
      </c>
      <c r="L24" s="99">
        <v>166497836.65657803</v>
      </c>
      <c r="M24" s="77"/>
      <c r="N24" s="100">
        <v>588556264.61012101</v>
      </c>
      <c r="O24" s="90"/>
      <c r="P24" s="98">
        <v>159395644.90696186</v>
      </c>
      <c r="Q24" s="98">
        <v>152507276.26373088</v>
      </c>
      <c r="R24" s="98">
        <v>139970252.19912657</v>
      </c>
      <c r="S24" s="99">
        <v>154683951.04833531</v>
      </c>
      <c r="T24" s="90"/>
      <c r="U24" s="100">
        <v>606557124.4181546</v>
      </c>
      <c r="V24" s="90"/>
      <c r="W24" s="98">
        <v>152991972.68331334</v>
      </c>
      <c r="X24" s="98">
        <v>158415979.17208201</v>
      </c>
      <c r="Y24" s="98">
        <v>166698888.27862212</v>
      </c>
      <c r="Z24" s="99">
        <v>192997351.40526229</v>
      </c>
      <c r="AA24" s="90"/>
      <c r="AB24" s="100">
        <v>671104191.5392797</v>
      </c>
      <c r="AC24" s="90"/>
      <c r="AD24" s="98">
        <v>170596820.82461265</v>
      </c>
      <c r="AE24" s="98">
        <v>176237271.33201158</v>
      </c>
      <c r="AF24" s="98">
        <v>182210306.69051722</v>
      </c>
      <c r="AG24" s="99">
        <v>205054281.3241944</v>
      </c>
      <c r="AH24" s="90"/>
      <c r="AI24" s="100">
        <v>734098680.17133582</v>
      </c>
    </row>
    <row r="25" spans="1:35" ht="21" customHeight="1" thickBot="1" x14ac:dyDescent="0.35">
      <c r="A25" s="83" t="s">
        <v>117</v>
      </c>
      <c r="B25" s="98">
        <v>4078291.8149466189</v>
      </c>
      <c r="C25" s="98">
        <v>12216867.25099759</v>
      </c>
      <c r="D25" s="98">
        <v>9018964.966516152</v>
      </c>
      <c r="E25" s="99">
        <v>2000136.5509528876</v>
      </c>
      <c r="F25" s="90"/>
      <c r="G25" s="100">
        <v>27314260.583413251</v>
      </c>
      <c r="H25" s="77"/>
      <c r="I25" s="98">
        <v>2493172.330793466</v>
      </c>
      <c r="J25" s="98">
        <v>3758653.206974071</v>
      </c>
      <c r="K25" s="98">
        <v>6655009.6719593555</v>
      </c>
      <c r="L25" s="99">
        <v>25829072.725282598</v>
      </c>
      <c r="M25" s="77"/>
      <c r="N25" s="100">
        <v>38735907.935009494</v>
      </c>
      <c r="O25" s="90"/>
      <c r="P25" s="98">
        <v>22177270.98239886</v>
      </c>
      <c r="Q25" s="98">
        <v>9414474.3249738961</v>
      </c>
      <c r="R25" s="98">
        <v>6521392.9674418597</v>
      </c>
      <c r="S25" s="99">
        <v>1390430.8821853159</v>
      </c>
      <c r="T25" s="90"/>
      <c r="U25" s="100">
        <v>39503569.156999931</v>
      </c>
      <c r="V25" s="90"/>
      <c r="W25" s="98">
        <v>25272.443890669998</v>
      </c>
      <c r="X25" s="98">
        <v>10756841.98480439</v>
      </c>
      <c r="Y25" s="98">
        <v>2131217.9790996662</v>
      </c>
      <c r="Z25" s="99">
        <v>11662375.211764939</v>
      </c>
      <c r="AA25" s="90"/>
      <c r="AB25" s="100">
        <v>24575707.619559668</v>
      </c>
      <c r="AC25" s="90"/>
      <c r="AD25" s="98">
        <v>5764390.3293622984</v>
      </c>
      <c r="AE25" s="98">
        <v>3682627.6845125994</v>
      </c>
      <c r="AF25" s="98">
        <v>5799202.6096411757</v>
      </c>
      <c r="AG25" s="99">
        <v>12666721.027048547</v>
      </c>
      <c r="AH25" s="90"/>
      <c r="AI25" s="100">
        <v>27912941.650564618</v>
      </c>
    </row>
    <row r="26" spans="1:35" ht="21" customHeight="1" thickBot="1" x14ac:dyDescent="0.35">
      <c r="A26" s="82" t="s">
        <v>124</v>
      </c>
      <c r="B26" s="95">
        <v>470932485.83434314</v>
      </c>
      <c r="C26" s="95">
        <v>496119446.12401909</v>
      </c>
      <c r="D26" s="95">
        <v>485839119.12173927</v>
      </c>
      <c r="E26" s="96">
        <v>498873219.01386005</v>
      </c>
      <c r="F26" s="90"/>
      <c r="G26" s="97">
        <v>1951764270.0939615</v>
      </c>
      <c r="H26" s="77"/>
      <c r="I26" s="95">
        <v>477298437.57348716</v>
      </c>
      <c r="J26" s="95">
        <v>461089934.54089588</v>
      </c>
      <c r="K26" s="95">
        <v>516604831.93598729</v>
      </c>
      <c r="L26" s="96">
        <v>563916115.04408777</v>
      </c>
      <c r="M26" s="77"/>
      <c r="N26" s="97">
        <v>2018909319.0944581</v>
      </c>
      <c r="O26" s="90"/>
      <c r="P26" s="95">
        <v>535006751.05565637</v>
      </c>
      <c r="Q26" s="95">
        <v>508225522.69138336</v>
      </c>
      <c r="R26" s="95">
        <v>478278359.26617706</v>
      </c>
      <c r="S26" s="96">
        <v>507580564.63618505</v>
      </c>
      <c r="T26" s="90"/>
      <c r="U26" s="97">
        <v>2029091197.6494021</v>
      </c>
      <c r="V26" s="90"/>
      <c r="W26" s="95">
        <v>477380912.28694957</v>
      </c>
      <c r="X26" s="95">
        <v>503314918.37477285</v>
      </c>
      <c r="Y26" s="95">
        <v>487717301.82682478</v>
      </c>
      <c r="Z26" s="96">
        <v>533570952.91726559</v>
      </c>
      <c r="AA26" s="90"/>
      <c r="AB26" s="97">
        <v>2001984085.405813</v>
      </c>
      <c r="AC26" s="90"/>
      <c r="AD26" s="95">
        <v>480470031.07952982</v>
      </c>
      <c r="AE26" s="95">
        <v>480399199.31119406</v>
      </c>
      <c r="AF26" s="95">
        <v>490179721.03479189</v>
      </c>
      <c r="AG26" s="96">
        <v>524377965.2190212</v>
      </c>
      <c r="AH26" s="90"/>
      <c r="AI26" s="97">
        <v>1975426916.644537</v>
      </c>
    </row>
    <row r="27" spans="1:35" ht="21" customHeight="1" thickBot="1" x14ac:dyDescent="0.35">
      <c r="A27" s="83" t="s">
        <v>116</v>
      </c>
      <c r="B27" s="98">
        <v>461964539.27073109</v>
      </c>
      <c r="C27" s="98">
        <v>473652425.77302146</v>
      </c>
      <c r="D27" s="98">
        <v>472611853.3222791</v>
      </c>
      <c r="E27" s="99">
        <v>490055947.98099959</v>
      </c>
      <c r="F27" s="90"/>
      <c r="G27" s="100">
        <v>1898284766.3470311</v>
      </c>
      <c r="H27" s="77"/>
      <c r="I27" s="98">
        <v>463110066.99095607</v>
      </c>
      <c r="J27" s="98">
        <v>452964537.27139807</v>
      </c>
      <c r="K27" s="98">
        <v>502471148.73584962</v>
      </c>
      <c r="L27" s="99">
        <v>536555042.31880522</v>
      </c>
      <c r="M27" s="77"/>
      <c r="N27" s="100">
        <v>1955100795.317009</v>
      </c>
      <c r="O27" s="90"/>
      <c r="P27" s="98">
        <v>509329313.24352795</v>
      </c>
      <c r="Q27" s="98">
        <v>495828304.53895897</v>
      </c>
      <c r="R27" s="98">
        <v>471347873.12069333</v>
      </c>
      <c r="S27" s="99">
        <v>503281386.75399971</v>
      </c>
      <c r="T27" s="90"/>
      <c r="U27" s="100">
        <v>1979786877.6571798</v>
      </c>
      <c r="V27" s="90"/>
      <c r="W27" s="98">
        <v>474446892.84305894</v>
      </c>
      <c r="X27" s="98">
        <v>486954118.22996843</v>
      </c>
      <c r="Y27" s="98">
        <v>484225937.35545468</v>
      </c>
      <c r="Z27" s="99">
        <v>517565883.82718825</v>
      </c>
      <c r="AA27" s="90"/>
      <c r="AB27" s="100">
        <v>1963192832.2556703</v>
      </c>
      <c r="AC27" s="90"/>
      <c r="AD27" s="98">
        <v>473941887.27001429</v>
      </c>
      <c r="AE27" s="98">
        <v>476716571.62668145</v>
      </c>
      <c r="AF27" s="98">
        <v>482891520.00515068</v>
      </c>
      <c r="AG27" s="99">
        <v>510586244.19197261</v>
      </c>
      <c r="AH27" s="90"/>
      <c r="AI27" s="100">
        <v>1944136223.0938191</v>
      </c>
    </row>
    <row r="28" spans="1:35" ht="21" customHeight="1" thickBot="1" x14ac:dyDescent="0.35">
      <c r="A28" s="83" t="s">
        <v>117</v>
      </c>
      <c r="B28" s="98">
        <v>8967946.5636120979</v>
      </c>
      <c r="C28" s="98">
        <v>22467020.35099759</v>
      </c>
      <c r="D28" s="98">
        <v>13227265.799460208</v>
      </c>
      <c r="E28" s="99">
        <v>8817271.0328604393</v>
      </c>
      <c r="F28" s="90"/>
      <c r="G28" s="100">
        <v>53479503.746930331</v>
      </c>
      <c r="H28" s="77"/>
      <c r="I28" s="98">
        <v>14188370.582531041</v>
      </c>
      <c r="J28" s="98">
        <v>8125397.269497782</v>
      </c>
      <c r="K28" s="98">
        <v>14133683.200137736</v>
      </c>
      <c r="L28" s="99">
        <v>27361072.725282598</v>
      </c>
      <c r="M28" s="77"/>
      <c r="N28" s="100">
        <v>63808523.777449161</v>
      </c>
      <c r="O28" s="90"/>
      <c r="P28" s="98">
        <v>25677437.812128466</v>
      </c>
      <c r="Q28" s="98">
        <v>12397218.152424403</v>
      </c>
      <c r="R28" s="98">
        <v>6930486.145483844</v>
      </c>
      <c r="S28" s="99">
        <v>4299177.8821853157</v>
      </c>
      <c r="T28" s="90"/>
      <c r="U28" s="100">
        <v>49304319.992222026</v>
      </c>
      <c r="V28" s="90"/>
      <c r="W28" s="98">
        <v>2934019.4438906698</v>
      </c>
      <c r="X28" s="98">
        <v>16360800.14480439</v>
      </c>
      <c r="Y28" s="98">
        <v>3491364.4713701434</v>
      </c>
      <c r="Z28" s="99">
        <v>16005069.090077382</v>
      </c>
      <c r="AA28" s="90"/>
      <c r="AB28" s="100">
        <v>38791253.15014258</v>
      </c>
      <c r="AC28" s="90"/>
      <c r="AD28" s="98">
        <v>6528143.8095155014</v>
      </c>
      <c r="AE28" s="98">
        <v>3682627.6845125994</v>
      </c>
      <c r="AF28" s="98">
        <v>7288201.0296411756</v>
      </c>
      <c r="AG28" s="99">
        <v>13791721.027048547</v>
      </c>
      <c r="AH28" s="90"/>
      <c r="AI28" s="100">
        <v>31290693.550717823</v>
      </c>
    </row>
    <row r="29" spans="1:35" ht="21" customHeight="1" thickBot="1" x14ac:dyDescent="0.35">
      <c r="A29" s="82" t="s">
        <v>125</v>
      </c>
      <c r="B29" s="95">
        <v>6908985.0298576504</v>
      </c>
      <c r="C29" s="95">
        <v>25102457.361918133</v>
      </c>
      <c r="D29" s="95">
        <v>7672743.1036172155</v>
      </c>
      <c r="E29" s="96">
        <v>23031313.504916135</v>
      </c>
      <c r="F29" s="90"/>
      <c r="G29" s="97">
        <v>62715499.000309139</v>
      </c>
      <c r="H29" s="77"/>
      <c r="I29" s="95">
        <v>4265259.0286370581</v>
      </c>
      <c r="J29" s="95">
        <v>13954955.066124892</v>
      </c>
      <c r="K29" s="95">
        <v>16895980.621783473</v>
      </c>
      <c r="L29" s="96">
        <v>14672128.78894834</v>
      </c>
      <c r="M29" s="77"/>
      <c r="N29" s="97">
        <v>49788323.50549376</v>
      </c>
      <c r="O29" s="90"/>
      <c r="P29" s="95">
        <v>5544699.5194763672</v>
      </c>
      <c r="Q29" s="95">
        <v>-79483.429960992391</v>
      </c>
      <c r="R29" s="95">
        <v>207801.96595989726</v>
      </c>
      <c r="S29" s="96">
        <v>229409.87185760235</v>
      </c>
      <c r="T29" s="90"/>
      <c r="U29" s="97">
        <v>5902427.9273328744</v>
      </c>
      <c r="V29" s="90"/>
      <c r="W29" s="95">
        <v>174138.48370376008</v>
      </c>
      <c r="X29" s="95">
        <v>566767.37078992161</v>
      </c>
      <c r="Y29" s="95">
        <v>221783.41501012319</v>
      </c>
      <c r="Z29" s="96">
        <v>7303910.8345532408</v>
      </c>
      <c r="AA29" s="90"/>
      <c r="AB29" s="97">
        <v>8266600.1040570457</v>
      </c>
      <c r="AC29" s="90"/>
      <c r="AD29" s="95">
        <v>175539.87876446274</v>
      </c>
      <c r="AE29" s="95">
        <v>377808.27950868208</v>
      </c>
      <c r="AF29" s="95">
        <v>287949.45038715919</v>
      </c>
      <c r="AG29" s="96">
        <v>7591961.6047452372</v>
      </c>
      <c r="AH29" s="90"/>
      <c r="AI29" s="97">
        <v>8433259.2134055421</v>
      </c>
    </row>
    <row r="30" spans="1:35" ht="15" thickBot="1" x14ac:dyDescent="0.35">
      <c r="A30" s="84" t="s">
        <v>126</v>
      </c>
      <c r="B30" s="101">
        <v>477841470.86420077</v>
      </c>
      <c r="C30" s="101">
        <v>521221903.48593724</v>
      </c>
      <c r="D30" s="101">
        <v>493511862.22535646</v>
      </c>
      <c r="E30" s="102">
        <v>521904532.51877618</v>
      </c>
      <c r="F30" s="90"/>
      <c r="G30" s="103">
        <v>2014479769.0942705</v>
      </c>
      <c r="H30" s="77"/>
      <c r="I30" s="101">
        <v>481563696.60212421</v>
      </c>
      <c r="J30" s="101">
        <v>475044889.6070208</v>
      </c>
      <c r="K30" s="101">
        <v>533500812.55777079</v>
      </c>
      <c r="L30" s="102">
        <v>578588243.83303607</v>
      </c>
      <c r="M30" s="77"/>
      <c r="N30" s="103">
        <v>2068697642.5999517</v>
      </c>
      <c r="O30" s="90"/>
      <c r="P30" s="101">
        <v>540551450.57513273</v>
      </c>
      <c r="Q30" s="101">
        <v>508146039.2614224</v>
      </c>
      <c r="R30" s="101">
        <v>478486161.23213696</v>
      </c>
      <c r="S30" s="102">
        <v>507809974.50804263</v>
      </c>
      <c r="T30" s="90"/>
      <c r="U30" s="103">
        <v>2034993625.5767348</v>
      </c>
      <c r="V30" s="90"/>
      <c r="W30" s="101">
        <v>477555050.77065331</v>
      </c>
      <c r="X30" s="101">
        <v>503881685.74556279</v>
      </c>
      <c r="Y30" s="101">
        <v>487939085.24183488</v>
      </c>
      <c r="Z30" s="102">
        <v>540874863.75181878</v>
      </c>
      <c r="AA30" s="90"/>
      <c r="AB30" s="103">
        <v>2010250685.5098696</v>
      </c>
      <c r="AC30" s="90"/>
      <c r="AD30" s="101">
        <v>480645570.95829427</v>
      </c>
      <c r="AE30" s="101">
        <v>480777007.59070277</v>
      </c>
      <c r="AF30" s="101">
        <v>490467670.48517907</v>
      </c>
      <c r="AG30" s="102">
        <v>531969926.82376641</v>
      </c>
      <c r="AH30" s="90"/>
      <c r="AI30" s="103">
        <v>1983860175.8579426</v>
      </c>
    </row>
  </sheetData>
  <mergeCells count="1">
    <mergeCell ref="A1:E1"/>
  </mergeCell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</vt:lpstr>
      <vt:lpstr>BS</vt:lpstr>
      <vt:lpstr>CF</vt:lpstr>
      <vt:lpstr>Revenue run rate at constant</vt:lpstr>
      <vt:lpstr>Revenue split as reported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De Brosses</dc:creator>
  <cp:lastModifiedBy>Andreea Dungeanu</cp:lastModifiedBy>
  <dcterms:created xsi:type="dcterms:W3CDTF">2018-12-10T10:24:36Z</dcterms:created>
  <dcterms:modified xsi:type="dcterms:W3CDTF">2020-03-10T08:47:27Z</dcterms:modified>
</cp:coreProperties>
</file>