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d.ses.com\GroupDir\Betzdorf\IR - Investor Relations\2. COMPANY RESULTS\1902 FY 2018\FINAL DOCUMENTS\"/>
    </mc:Choice>
  </mc:AlternateContent>
  <bookViews>
    <workbookView xWindow="0" yWindow="0" windowWidth="38400" windowHeight="16605" activeTab="4"/>
  </bookViews>
  <sheets>
    <sheet name="P&amp;L" sheetId="1" r:id="rId1"/>
    <sheet name="BS" sheetId="2" r:id="rId2"/>
    <sheet name="CF" sheetId="3" r:id="rId3"/>
    <sheet name="Revenue run rate at constant" sheetId="5" r:id="rId4"/>
    <sheet name="Revenue split as reported" sheetId="7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7" l="1"/>
  <c r="L28" i="7"/>
  <c r="K28" i="7"/>
  <c r="J28" i="7"/>
  <c r="I28" i="7"/>
  <c r="H28" i="7"/>
  <c r="G28" i="7"/>
  <c r="F28" i="7"/>
  <c r="E28" i="7"/>
  <c r="D28" i="7"/>
  <c r="C28" i="7"/>
  <c r="B28" i="7"/>
  <c r="M27" i="7"/>
  <c r="L27" i="7"/>
  <c r="K27" i="7"/>
  <c r="J27" i="7"/>
  <c r="I27" i="7"/>
  <c r="H27" i="7"/>
  <c r="G27" i="7"/>
  <c r="F27" i="7"/>
  <c r="E27" i="7"/>
  <c r="D27" i="7"/>
  <c r="C27" i="7"/>
  <c r="B27" i="7"/>
  <c r="M26" i="7"/>
  <c r="L26" i="7"/>
  <c r="K26" i="7"/>
  <c r="J26" i="7"/>
  <c r="I26" i="7"/>
  <c r="H26" i="7"/>
  <c r="G26" i="7"/>
  <c r="F26" i="7"/>
  <c r="E26" i="7"/>
  <c r="D26" i="7"/>
  <c r="C26" i="7"/>
  <c r="B26" i="7"/>
  <c r="N25" i="7"/>
  <c r="N28" i="7" s="1"/>
  <c r="N20" i="7"/>
  <c r="N17" i="7"/>
  <c r="N14" i="7"/>
  <c r="N13" i="7"/>
  <c r="N12" i="7"/>
  <c r="N11" i="7" s="1"/>
  <c r="N8" i="7"/>
  <c r="N5" i="7"/>
  <c r="N27" i="7" l="1"/>
  <c r="N26" i="7" s="1"/>
  <c r="N30" i="7" s="1"/>
  <c r="N23" i="7"/>
  <c r="M28" i="1"/>
  <c r="M25" i="1"/>
  <c r="M22" i="1"/>
  <c r="M20" i="1"/>
  <c r="M18" i="1"/>
  <c r="M17" i="1"/>
  <c r="M14" i="1"/>
  <c r="M12" i="1"/>
  <c r="M13" i="3"/>
  <c r="M15" i="3"/>
  <c r="M23" i="3"/>
  <c r="M38" i="3"/>
  <c r="M41" i="3"/>
  <c r="M42" i="3"/>
  <c r="M40" i="3"/>
  <c r="M37" i="3"/>
  <c r="M22" i="3"/>
  <c r="M44" i="2"/>
  <c r="M35" i="2"/>
  <c r="M26" i="2"/>
  <c r="M20" i="2"/>
  <c r="M12" i="2"/>
  <c r="M38" i="1"/>
  <c r="L38" i="1"/>
  <c r="M22" i="2"/>
  <c r="M46" i="2"/>
  <c r="M48" i="2"/>
  <c r="L3" i="3"/>
  <c r="K3" i="3"/>
  <c r="J3" i="3"/>
  <c r="I3" i="3"/>
  <c r="H3" i="3"/>
  <c r="G3" i="3"/>
  <c r="F3" i="3"/>
  <c r="E3" i="3"/>
  <c r="D3" i="3"/>
  <c r="C3" i="3"/>
  <c r="M3" i="3"/>
  <c r="L44" i="2"/>
  <c r="K44" i="2"/>
  <c r="J44" i="2"/>
  <c r="I44" i="2"/>
  <c r="H44" i="2"/>
  <c r="G44" i="2"/>
  <c r="F44" i="2"/>
  <c r="E44" i="2"/>
  <c r="L35" i="2"/>
  <c r="K35" i="2"/>
  <c r="J35" i="2"/>
  <c r="J46" i="2"/>
  <c r="I35" i="2"/>
  <c r="H35" i="2"/>
  <c r="G35" i="2"/>
  <c r="C35" i="2"/>
  <c r="D35" i="2"/>
  <c r="L26" i="2"/>
  <c r="K26" i="2"/>
  <c r="J26" i="2"/>
  <c r="I26" i="2"/>
  <c r="H26" i="2"/>
  <c r="G26" i="2"/>
  <c r="F26" i="2"/>
  <c r="E26" i="2"/>
  <c r="L20" i="2"/>
  <c r="K20" i="2"/>
  <c r="J20" i="2"/>
  <c r="I20" i="2"/>
  <c r="H20" i="2"/>
  <c r="G20" i="2"/>
  <c r="F20" i="2"/>
  <c r="E20" i="2"/>
  <c r="L12" i="2"/>
  <c r="L22" i="2"/>
  <c r="K12" i="2"/>
  <c r="J12" i="2"/>
  <c r="I12" i="2"/>
  <c r="H12" i="2"/>
  <c r="G12" i="2"/>
  <c r="F12" i="2"/>
  <c r="E12" i="2"/>
  <c r="D44" i="2"/>
  <c r="J48" i="2"/>
  <c r="H22" i="2"/>
  <c r="E22" i="2"/>
  <c r="I22" i="2"/>
  <c r="I46" i="2"/>
  <c r="I48" i="2"/>
  <c r="F22" i="2"/>
  <c r="J22" i="2"/>
  <c r="G22" i="2"/>
  <c r="K22" i="2"/>
  <c r="H46" i="2"/>
  <c r="H48" i="2"/>
  <c r="L46" i="2"/>
  <c r="L48" i="2"/>
  <c r="G46" i="2"/>
  <c r="G48" i="2"/>
  <c r="K46" i="2"/>
  <c r="K48" i="2"/>
  <c r="M36" i="1"/>
  <c r="M34" i="1"/>
  <c r="J38" i="3"/>
  <c r="I38" i="3"/>
  <c r="H38" i="3"/>
  <c r="G38" i="3"/>
  <c r="F37" i="3"/>
  <c r="E37" i="3"/>
  <c r="D37" i="3"/>
  <c r="C37" i="3"/>
  <c r="F22" i="3"/>
  <c r="E21" i="3"/>
  <c r="D21" i="3"/>
  <c r="C21" i="3"/>
  <c r="E20" i="3"/>
  <c r="D20" i="3"/>
  <c r="C20" i="3"/>
  <c r="F13" i="3"/>
  <c r="F15" i="3"/>
  <c r="C13" i="3"/>
  <c r="C15" i="3"/>
  <c r="E12" i="3"/>
  <c r="E13" i="3"/>
  <c r="E15" i="3"/>
  <c r="D12" i="3"/>
  <c r="D13" i="3"/>
  <c r="D15" i="3"/>
  <c r="C44" i="2"/>
  <c r="F32" i="2"/>
  <c r="F35" i="2"/>
  <c r="F46" i="2"/>
  <c r="F48" i="2"/>
  <c r="E32" i="2"/>
  <c r="E35" i="2"/>
  <c r="E46" i="2"/>
  <c r="E48" i="2"/>
  <c r="D26" i="2"/>
  <c r="C26" i="2"/>
  <c r="D20" i="2"/>
  <c r="C20" i="2"/>
  <c r="D12" i="2"/>
  <c r="C12" i="2"/>
  <c r="K38" i="1"/>
  <c r="J38" i="1"/>
  <c r="I38" i="1"/>
  <c r="H38" i="1"/>
  <c r="G38" i="1"/>
  <c r="F38" i="1"/>
  <c r="E38" i="1"/>
  <c r="L36" i="1"/>
  <c r="K36" i="1"/>
  <c r="J36" i="1"/>
  <c r="I36" i="1"/>
  <c r="H36" i="1"/>
  <c r="G36" i="1"/>
  <c r="F36" i="1"/>
  <c r="E36" i="1"/>
  <c r="L34" i="1"/>
  <c r="K34" i="1"/>
  <c r="J34" i="1"/>
  <c r="I34" i="1"/>
  <c r="H34" i="1"/>
  <c r="G34" i="1"/>
  <c r="F34" i="1"/>
  <c r="E34" i="1"/>
  <c r="D34" i="1"/>
  <c r="C34" i="1"/>
  <c r="L25" i="1"/>
  <c r="L28" i="1"/>
  <c r="K25" i="1"/>
  <c r="K28" i="1"/>
  <c r="J25" i="1"/>
  <c r="I25" i="1"/>
  <c r="H25" i="1"/>
  <c r="G25" i="1"/>
  <c r="L14" i="1"/>
  <c r="L37" i="1"/>
  <c r="K14" i="1"/>
  <c r="K37" i="1"/>
  <c r="J14" i="1"/>
  <c r="J37" i="1"/>
  <c r="I14" i="1"/>
  <c r="I37" i="1"/>
  <c r="H14" i="1"/>
  <c r="H37" i="1"/>
  <c r="G14" i="1"/>
  <c r="G37" i="1"/>
  <c r="F14" i="1"/>
  <c r="F37" i="1"/>
  <c r="E14" i="1"/>
  <c r="E37" i="1"/>
  <c r="C22" i="3"/>
  <c r="C23" i="3"/>
  <c r="C38" i="3"/>
  <c r="C41" i="3"/>
  <c r="C42" i="3"/>
  <c r="D22" i="3"/>
  <c r="D23" i="3"/>
  <c r="D38" i="3"/>
  <c r="D41" i="3"/>
  <c r="D42" i="3"/>
  <c r="E22" i="3"/>
  <c r="E23" i="3"/>
  <c r="E38" i="3"/>
  <c r="E41" i="3"/>
  <c r="E42" i="3"/>
  <c r="C22" i="2"/>
  <c r="D22" i="2"/>
  <c r="C46" i="2"/>
  <c r="C48" i="2"/>
  <c r="D46" i="2"/>
  <c r="D48" i="2"/>
  <c r="F23" i="3"/>
  <c r="F38" i="3"/>
  <c r="F41" i="3"/>
  <c r="F42" i="3"/>
  <c r="M37" i="1"/>
</calcChain>
</file>

<file path=xl/sharedStrings.xml><?xml version="1.0" encoding="utf-8"?>
<sst xmlns="http://schemas.openxmlformats.org/spreadsheetml/2006/main" count="217" uniqueCount="139">
  <si>
    <t>In millions of euro / as reported</t>
  </si>
  <si>
    <t>Average rate</t>
  </si>
  <si>
    <t>Revenue</t>
  </si>
  <si>
    <t>Cost of sales</t>
  </si>
  <si>
    <t>Staff costs</t>
  </si>
  <si>
    <t>Other operating expenses</t>
  </si>
  <si>
    <t>Operating expenses</t>
  </si>
  <si>
    <t>EBITDA</t>
  </si>
  <si>
    <t xml:space="preserve">Depreciation expense </t>
  </si>
  <si>
    <t>Amortisation expense</t>
  </si>
  <si>
    <t>Operating profit before gain on deemed disposal of equity interest</t>
  </si>
  <si>
    <t>Gain on deemed disposal of equity interest</t>
  </si>
  <si>
    <t xml:space="preserve">Operating profit </t>
  </si>
  <si>
    <t>Finance income</t>
  </si>
  <si>
    <t>Finance costs</t>
  </si>
  <si>
    <t>Net financing costs</t>
  </si>
  <si>
    <t>Profit before tax</t>
  </si>
  <si>
    <t>Income tax expense</t>
  </si>
  <si>
    <t>Profit after tax</t>
  </si>
  <si>
    <t>Share of associates’ result, net of tax</t>
  </si>
  <si>
    <t xml:space="preserve">Profit from continuing operations </t>
  </si>
  <si>
    <t>Discontinued operations</t>
  </si>
  <si>
    <t>Loss after tax from discontinued operations</t>
  </si>
  <si>
    <t xml:space="preserve">Profit for the year </t>
  </si>
  <si>
    <t>Profit attributable to:</t>
  </si>
  <si>
    <t>Non-controlling interests</t>
  </si>
  <si>
    <t>Owners of the parent</t>
  </si>
  <si>
    <t>Earnings per share (in euro)</t>
  </si>
  <si>
    <t>Class A shares</t>
  </si>
  <si>
    <t>Class B shares</t>
  </si>
  <si>
    <t>Dividend per share (in euro)</t>
  </si>
  <si>
    <t>EBITDA %</t>
  </si>
  <si>
    <t>Operating profit %</t>
  </si>
  <si>
    <t>ETR %</t>
  </si>
  <si>
    <t>BS closing rate</t>
  </si>
  <si>
    <t>Property, plant and equipment</t>
  </si>
  <si>
    <t>Assets in the course of construction</t>
  </si>
  <si>
    <t>Intangible assets</t>
  </si>
  <si>
    <t>Investment in associates</t>
  </si>
  <si>
    <t>Other financial assets</t>
  </si>
  <si>
    <t>Trade and other receivables</t>
  </si>
  <si>
    <t>Deferred customer contract costs</t>
  </si>
  <si>
    <t>Deferred tax assets</t>
  </si>
  <si>
    <t>Total non-current assets</t>
  </si>
  <si>
    <t>Inventories</t>
  </si>
  <si>
    <t>Prepayments</t>
  </si>
  <si>
    <t>Derivatives</t>
  </si>
  <si>
    <t>Income tax receivable</t>
  </si>
  <si>
    <t>Cash and equivalents</t>
  </si>
  <si>
    <t>Total current assets</t>
  </si>
  <si>
    <t>Assets of disposal group classified as held for sale</t>
  </si>
  <si>
    <t>Total assets</t>
  </si>
  <si>
    <t>Equity attributable to the owners of the parent</t>
  </si>
  <si>
    <t>Total equity</t>
  </si>
  <si>
    <t>Borrowings</t>
  </si>
  <si>
    <t>Provisions</t>
  </si>
  <si>
    <t>Deferred income</t>
  </si>
  <si>
    <t xml:space="preserve">Deferred tax liabilities </t>
  </si>
  <si>
    <t xml:space="preserve">Other long-term liabilities </t>
  </si>
  <si>
    <t xml:space="preserve">Total non-current liabilities </t>
  </si>
  <si>
    <t xml:space="preserve">Trade and other payables </t>
  </si>
  <si>
    <t xml:space="preserve">Income tax liabilities  </t>
  </si>
  <si>
    <t xml:space="preserve">Total current liabilities </t>
  </si>
  <si>
    <t>Liabilities associated with the assets classified as held for sale</t>
  </si>
  <si>
    <t xml:space="preserve">Total liabilities </t>
  </si>
  <si>
    <t xml:space="preserve">Total equity and liabilities </t>
  </si>
  <si>
    <t>Taxes paid during the year</t>
  </si>
  <si>
    <t>Interest expense</t>
  </si>
  <si>
    <t>Loan repayment fees</t>
  </si>
  <si>
    <t>Depreciation, impairment and amortisation expense</t>
  </si>
  <si>
    <t>Amortisation of client upfront payments</t>
  </si>
  <si>
    <t>Other non-cash items in consolidated income statement</t>
  </si>
  <si>
    <t>Consolidated operating profit before working capital changes</t>
  </si>
  <si>
    <t>Changes in working capital</t>
  </si>
  <si>
    <t>Net operating cash flow</t>
  </si>
  <si>
    <t>Payments for purchases of intangible assets</t>
  </si>
  <si>
    <t>Payments for purchases of tangible assets, net of proceeds from disposals</t>
  </si>
  <si>
    <t>Payments or proceeds of / for acquisition of subsidiary, net of cash acquired</t>
  </si>
  <si>
    <t>Proceeds from disposal of tangible assets</t>
  </si>
  <si>
    <t>Net investment in equity-accounted investments</t>
  </si>
  <si>
    <t>Other investing activities</t>
  </si>
  <si>
    <t>Cash flow from investing activities</t>
  </si>
  <si>
    <t xml:space="preserve">Free cash flow before financing activities </t>
  </si>
  <si>
    <t>Proceeds from borrowings</t>
  </si>
  <si>
    <t>-</t>
  </si>
  <si>
    <t>Repayment of borrowings</t>
  </si>
  <si>
    <t>Interest paid</t>
  </si>
  <si>
    <t>Dividends paid on ordinary shares, net of dividends received on treasury shares</t>
  </si>
  <si>
    <t>Dividends paid to non-controlling interests</t>
  </si>
  <si>
    <t>Equity contribution by non-controlling interests</t>
  </si>
  <si>
    <t>Issue of shares, net of the contribution in kind</t>
  </si>
  <si>
    <t>--</t>
  </si>
  <si>
    <t xml:space="preserve">Payments for acquisition of treasury shares </t>
  </si>
  <si>
    <t>Proceeds from treasury shares sold and exercise of stock options</t>
  </si>
  <si>
    <t>Other financing activities</t>
  </si>
  <si>
    <t>Cash flow from financing activities</t>
  </si>
  <si>
    <t xml:space="preserve">Free cash flow after financing activities </t>
  </si>
  <si>
    <t xml:space="preserve">Net foreign exchange movements </t>
  </si>
  <si>
    <t>Cash and equivalents at beginning of the year</t>
  </si>
  <si>
    <t xml:space="preserve">Net increase/(decrease) in cash and equivalents </t>
  </si>
  <si>
    <t>Cash and equivalents at end of the year</t>
  </si>
  <si>
    <t>Lease liabilities</t>
  </si>
  <si>
    <t>Fixed assets suppliers</t>
  </si>
  <si>
    <t xml:space="preserve"> --</t>
  </si>
  <si>
    <t>Lease payments</t>
  </si>
  <si>
    <t>Proceeds from perpetual bond, net of transaction costs</t>
  </si>
  <si>
    <t xml:space="preserve">Coupon paid on perpetual bond </t>
  </si>
  <si>
    <t> In EUR million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</si>
  <si>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</si>
  <si>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</si>
  <si>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</si>
  <si>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</si>
  <si>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</si>
  <si>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</si>
  <si>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</si>
  <si>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</si>
  <si>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</si>
  <si>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</si>
  <si>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</si>
  <si>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</si>
  <si>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</si>
  <si>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</si>
  <si>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</si>
  <si>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</si>
  <si>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Average USD exchange rate</t>
  </si>
  <si>
    <t>Video Distribution</t>
  </si>
  <si>
    <t>- Underlying</t>
  </si>
  <si>
    <t>- Periodic</t>
  </si>
  <si>
    <t>Video Services</t>
  </si>
  <si>
    <t>Total Video</t>
  </si>
  <si>
    <t>Government</t>
  </si>
  <si>
    <t>Fixed Data</t>
  </si>
  <si>
    <t>Mobility</t>
  </si>
  <si>
    <t>Total Networks</t>
  </si>
  <si>
    <t>Sub-total</t>
  </si>
  <si>
    <t>Other</t>
  </si>
  <si>
    <t>Group total</t>
  </si>
  <si>
    <t xml:space="preserve">QUARTERLY REVENUE BY VERTICAL (LIKE FOR LIKE AT Q4 18 CONSTANT FX) </t>
  </si>
  <si>
    <t xml:space="preserve">QUARTERLY REVENUE BY VERTICAL (AS REPORTED)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</si>
</sst>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0.000"/>
    <numFmt numFmtId="166" formatCode="#,##0.0_);\(#,##0.0\);_(&quot;-- &quot;;_(@_)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91D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7"/>
      <color rgb="FF000000"/>
      <name val="Arial"/>
      <family val="2"/>
    </font>
    <font>
      <b/>
      <i/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 style="thick">
        <color rgb="FFFFFFFF"/>
      </right>
      <top style="medium">
        <color rgb="FF0091D2"/>
      </top>
      <bottom style="medium">
        <color indexed="64"/>
      </bottom>
      <diagonal/>
    </border>
    <border>
      <left/>
      <right/>
      <top style="medium">
        <color rgb="FF0091D2"/>
      </top>
      <bottom style="medium">
        <color indexed="64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/>
      <right style="thick">
        <color rgb="FFFFFFFF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" fontId="11" fillId="0" borderId="0"/>
    <xf numFmtId="3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justify" vertical="center"/>
    </xf>
    <xf numFmtId="166" fontId="6" fillId="2" borderId="4" xfId="0" applyNumberFormat="1" applyFont="1" applyFill="1" applyBorder="1" applyAlignment="1">
      <alignment horizontal="right" vertical="center"/>
    </xf>
    <xf numFmtId="166" fontId="7" fillId="2" borderId="5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justify" vertical="center"/>
    </xf>
    <xf numFmtId="166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166" fontId="3" fillId="2" borderId="4" xfId="0" applyNumberFormat="1" applyFont="1" applyFill="1" applyBorder="1" applyAlignment="1">
      <alignment horizontal="right" vertical="center"/>
    </xf>
    <xf numFmtId="166" fontId="5" fillId="2" borderId="4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166" fontId="3" fillId="0" borderId="6" xfId="0" applyNumberFormat="1" applyFont="1" applyBorder="1" applyAlignment="1">
      <alignment horizontal="right" vertical="center"/>
    </xf>
    <xf numFmtId="166" fontId="7" fillId="0" borderId="6" xfId="0" applyNumberFormat="1" applyFont="1" applyBorder="1" applyAlignment="1">
      <alignment horizontal="right" vertical="center"/>
    </xf>
    <xf numFmtId="37" fontId="6" fillId="0" borderId="4" xfId="0" applyNumberFormat="1" applyFont="1" applyBorder="1" applyAlignment="1">
      <alignment horizontal="right" vertical="center"/>
    </xf>
    <xf numFmtId="37" fontId="7" fillId="0" borderId="5" xfId="0" applyNumberFormat="1" applyFont="1" applyBorder="1" applyAlignment="1">
      <alignment horizontal="right" vertical="center"/>
    </xf>
    <xf numFmtId="39" fontId="6" fillId="0" borderId="4" xfId="0" applyNumberFormat="1" applyFont="1" applyBorder="1" applyAlignment="1">
      <alignment horizontal="right" vertical="center"/>
    </xf>
    <xf numFmtId="39" fontId="7" fillId="0" borderId="5" xfId="0" applyNumberFormat="1" applyFont="1" applyBorder="1" applyAlignment="1">
      <alignment horizontal="right" vertical="center"/>
    </xf>
    <xf numFmtId="39" fontId="5" fillId="0" borderId="4" xfId="0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justify" vertical="center"/>
    </xf>
    <xf numFmtId="167" fontId="4" fillId="2" borderId="4" xfId="1" applyNumberFormat="1" applyFont="1" applyFill="1" applyBorder="1" applyAlignment="1">
      <alignment horizontal="right" vertical="center"/>
    </xf>
    <xf numFmtId="167" fontId="9" fillId="2" borderId="5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justify" vertical="center"/>
    </xf>
    <xf numFmtId="167" fontId="10" fillId="0" borderId="4" xfId="1" applyNumberFormat="1" applyFont="1" applyBorder="1" applyAlignment="1">
      <alignment horizontal="right" vertical="center"/>
    </xf>
    <xf numFmtId="167" fontId="8" fillId="0" borderId="5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 wrapText="1"/>
    </xf>
    <xf numFmtId="166" fontId="3" fillId="0" borderId="5" xfId="0" applyNumberFormat="1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166" fontId="3" fillId="2" borderId="5" xfId="0" applyNumberFormat="1" applyFont="1" applyFill="1" applyBorder="1" applyAlignment="1">
      <alignment horizontal="justify" vertical="center" wrapText="1"/>
    </xf>
    <xf numFmtId="166" fontId="7" fillId="0" borderId="5" xfId="0" applyNumberFormat="1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6" fontId="3" fillId="2" borderId="8" xfId="0" applyNumberFormat="1" applyFont="1" applyFill="1" applyBorder="1" applyAlignment="1">
      <alignment horizontal="justify" vertical="center" wrapText="1"/>
    </xf>
    <xf numFmtId="0" fontId="12" fillId="0" borderId="0" xfId="0" applyFont="1"/>
    <xf numFmtId="166" fontId="7" fillId="2" borderId="5" xfId="0" applyNumberFormat="1" applyFont="1" applyFill="1" applyBorder="1" applyAlignment="1">
      <alignment horizontal="justify" vertical="center" wrapText="1"/>
    </xf>
    <xf numFmtId="166" fontId="7" fillId="2" borderId="8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6" fontId="3" fillId="2" borderId="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166" fontId="3" fillId="0" borderId="5" xfId="0" applyNumberFormat="1" applyFont="1" applyBorder="1" applyAlignment="1">
      <alignment horizontal="right" vertical="center"/>
    </xf>
    <xf numFmtId="166" fontId="5" fillId="0" borderId="5" xfId="0" applyNumberFormat="1" applyFont="1" applyBorder="1" applyAlignment="1">
      <alignment horizontal="right" vertical="center"/>
    </xf>
    <xf numFmtId="0" fontId="7" fillId="2" borderId="7" xfId="0" applyFont="1" applyFill="1" applyBorder="1" applyAlignment="1">
      <alignment horizontal="justify" vertical="center"/>
    </xf>
    <xf numFmtId="166" fontId="3" fillId="2" borderId="8" xfId="0" applyNumberFormat="1" applyFont="1" applyFill="1" applyBorder="1" applyAlignment="1">
      <alignment horizontal="right" vertical="center"/>
    </xf>
    <xf numFmtId="166" fontId="7" fillId="2" borderId="8" xfId="0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7" fontId="0" fillId="0" borderId="0" xfId="1" applyNumberFormat="1" applyFont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3" fillId="3" borderId="4" xfId="0" applyFont="1" applyFill="1" applyBorder="1" applyAlignment="1">
      <alignment horizontal="left" vertical="center" wrapText="1"/>
    </xf>
    <xf numFmtId="164" fontId="13" fillId="3" borderId="4" xfId="0" applyNumberFormat="1" applyFont="1" applyFill="1" applyBorder="1" applyAlignment="1">
      <alignment horizontal="justify" vertical="center" wrapText="1"/>
    </xf>
    <xf numFmtId="164" fontId="14" fillId="3" borderId="4" xfId="0" applyNumberFormat="1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left" vertical="center" wrapText="1"/>
    </xf>
    <xf numFmtId="166" fontId="6" fillId="4" borderId="4" xfId="5" applyNumberFormat="1" applyFont="1" applyFill="1" applyBorder="1" applyAlignment="1">
      <alignment horizontal="left" vertical="center" wrapText="1"/>
    </xf>
    <xf numFmtId="166" fontId="5" fillId="4" borderId="4" xfId="5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6" fontId="6" fillId="0" borderId="4" xfId="5" applyNumberFormat="1" applyFont="1" applyBorder="1" applyAlignment="1">
      <alignment horizontal="left" vertical="center" wrapText="1"/>
    </xf>
    <xf numFmtId="166" fontId="5" fillId="0" borderId="4" xfId="5" applyNumberFormat="1" applyFont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166" fontId="6" fillId="5" borderId="4" xfId="5" applyNumberFormat="1" applyFont="1" applyFill="1" applyBorder="1" applyAlignment="1">
      <alignment horizontal="left" vertical="center" wrapText="1"/>
    </xf>
    <xf numFmtId="166" fontId="5" fillId="5" borderId="4" xfId="5" applyNumberFormat="1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166" fontId="6" fillId="3" borderId="4" xfId="5" applyNumberFormat="1" applyFont="1" applyFill="1" applyBorder="1" applyAlignment="1">
      <alignment horizontal="left" vertical="center" wrapText="1"/>
    </xf>
    <xf numFmtId="166" fontId="5" fillId="3" borderId="4" xfId="5" applyNumberFormat="1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166" fontId="6" fillId="5" borderId="7" xfId="5" applyNumberFormat="1" applyFont="1" applyFill="1" applyBorder="1" applyAlignment="1">
      <alignment horizontal="left" vertical="center" wrapText="1"/>
    </xf>
    <xf numFmtId="166" fontId="5" fillId="5" borderId="7" xfId="5" applyNumberFormat="1" applyFont="1" applyFill="1" applyBorder="1" applyAlignment="1">
      <alignment horizontal="left" vertical="center" wrapText="1"/>
    </xf>
  </cellXfs>
  <cellStyles count="6">
    <cellStyle name="Comma" xfId="5" builtinId="3"/>
    <cellStyle name="Comma 10" xfId="4"/>
    <cellStyle name="Normal" xfId="0" builtinId="0"/>
    <cellStyle name="Normal 2" xfId="2"/>
    <cellStyle name="Normal 2 40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38"/>
  <sheetViews>
    <sheetView showGridLines="0" zoomScale="115" zoomScaleNormal="115" workbookViewId="0">
      <selection activeCell="B1" sqref="B1"/>
    </sheetView>
  </sheetViews>
  <sheetFormatPr defaultRowHeight="15" x14ac:dyDescent="0.25"/>
  <cols>
    <col min="2" max="2" width="58.28515625" customWidth="1"/>
    <col min="3" max="13" width="7.42578125" bestFit="1" customWidth="1"/>
  </cols>
  <sheetData>
    <row r="1" spans="2:13" ht="15.75" thickBot="1" x14ac:dyDescent="0.3"/>
    <row r="2" spans="2:13" ht="15.75" thickBot="1" x14ac:dyDescent="0.3">
      <c r="B2" s="1" t="s">
        <v>0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2">
        <v>2018</v>
      </c>
    </row>
    <row r="3" spans="2:13" ht="15.75" thickBot="1" x14ac:dyDescent="0.3">
      <c r="B3" s="3" t="s">
        <v>1</v>
      </c>
      <c r="C3" s="4">
        <v>1.4792916666666667</v>
      </c>
      <c r="D3" s="4">
        <v>1.3922000000000001</v>
      </c>
      <c r="E3" s="4">
        <v>1.329375</v>
      </c>
      <c r="F3" s="4">
        <v>1.4035500000000001</v>
      </c>
      <c r="G3" s="4">
        <v>1.29105</v>
      </c>
      <c r="H3" s="4">
        <v>1.32585</v>
      </c>
      <c r="I3" s="4">
        <v>1.3348249999999999</v>
      </c>
      <c r="J3" s="4">
        <v>1.115</v>
      </c>
      <c r="K3" s="4">
        <v>1.10605</v>
      </c>
      <c r="L3" s="4">
        <v>1.1249333333333333</v>
      </c>
      <c r="M3" s="4">
        <v>1.1838416666666667</v>
      </c>
    </row>
    <row r="4" spans="2:13" ht="15.75" thickBot="1" x14ac:dyDescent="0.3">
      <c r="B4" s="5" t="s">
        <v>2</v>
      </c>
      <c r="C4" s="6">
        <v>1630.3</v>
      </c>
      <c r="D4" s="6">
        <v>1620.3</v>
      </c>
      <c r="E4" s="6">
        <v>1735.7</v>
      </c>
      <c r="F4" s="6">
        <v>1733.1</v>
      </c>
      <c r="G4" s="6">
        <v>1828</v>
      </c>
      <c r="H4" s="6">
        <v>1862.5</v>
      </c>
      <c r="I4" s="6">
        <v>1919.1</v>
      </c>
      <c r="J4" s="6">
        <v>2014.5</v>
      </c>
      <c r="K4" s="6">
        <v>2068.8000000000002</v>
      </c>
      <c r="L4" s="6">
        <v>2035</v>
      </c>
      <c r="M4" s="7">
        <v>2010.2504396123788</v>
      </c>
    </row>
    <row r="5" spans="2:13" ht="15.75" thickBot="1" x14ac:dyDescent="0.3">
      <c r="B5" s="8" t="s">
        <v>3</v>
      </c>
      <c r="C5" s="9">
        <v>-178.2</v>
      </c>
      <c r="D5" s="9">
        <v>-115.2</v>
      </c>
      <c r="E5" s="9">
        <v>-129.5</v>
      </c>
      <c r="F5" s="9">
        <v>-135.19999999999999</v>
      </c>
      <c r="G5" s="9">
        <v>-173.3</v>
      </c>
      <c r="H5" s="9">
        <v>-179.6</v>
      </c>
      <c r="I5" s="9">
        <v>-173.5</v>
      </c>
      <c r="J5" s="9">
        <v>-183.6</v>
      </c>
      <c r="K5" s="9">
        <v>-231</v>
      </c>
      <c r="L5" s="9">
        <v>-273.89999999999998</v>
      </c>
      <c r="M5" s="10">
        <v>-285.8382883409862</v>
      </c>
    </row>
    <row r="6" spans="2:13" ht="15.75" thickBot="1" x14ac:dyDescent="0.3">
      <c r="B6" s="8" t="s">
        <v>4</v>
      </c>
      <c r="C6" s="9">
        <v>-184.8</v>
      </c>
      <c r="D6" s="9">
        <v>-163</v>
      </c>
      <c r="E6" s="9">
        <v>-179.8</v>
      </c>
      <c r="F6" s="9">
        <v>-173.5</v>
      </c>
      <c r="G6" s="9">
        <v>-180.7</v>
      </c>
      <c r="H6" s="9">
        <v>-185.8</v>
      </c>
      <c r="I6" s="9">
        <v>-194.5</v>
      </c>
      <c r="J6" s="9">
        <v>-200.5</v>
      </c>
      <c r="K6" s="9">
        <v>-233.1</v>
      </c>
      <c r="L6" s="9">
        <v>-279.2</v>
      </c>
      <c r="M6" s="10">
        <v>-305.72151888825766</v>
      </c>
    </row>
    <row r="7" spans="2:13" ht="15.75" thickBot="1" x14ac:dyDescent="0.3">
      <c r="B7" s="8" t="s">
        <v>5</v>
      </c>
      <c r="C7" s="9">
        <v>-167.29999999999998</v>
      </c>
      <c r="D7" s="9">
        <v>-148.4</v>
      </c>
      <c r="E7" s="9">
        <v>-130</v>
      </c>
      <c r="F7" s="9">
        <v>-149.80000000000001</v>
      </c>
      <c r="G7" s="9">
        <v>-127.4</v>
      </c>
      <c r="H7" s="9">
        <v>-132.4</v>
      </c>
      <c r="I7" s="9">
        <v>-123.1</v>
      </c>
      <c r="J7" s="9">
        <v>-136.19999999999999</v>
      </c>
      <c r="K7" s="9">
        <v>-153.19999999999999</v>
      </c>
      <c r="L7" s="9">
        <v>-157.69999999999999</v>
      </c>
      <c r="M7" s="10">
        <v>-163.31685928391397</v>
      </c>
    </row>
    <row r="8" spans="2:13" ht="15.75" thickBot="1" x14ac:dyDescent="0.3">
      <c r="B8" s="11" t="s">
        <v>6</v>
      </c>
      <c r="C8" s="6">
        <v>-530.29999999999995</v>
      </c>
      <c r="D8" s="6">
        <v>-426.6</v>
      </c>
      <c r="E8" s="6">
        <v>-439.3</v>
      </c>
      <c r="F8" s="6">
        <v>-458.5</v>
      </c>
      <c r="G8" s="6">
        <v>-481.4</v>
      </c>
      <c r="H8" s="6">
        <v>-497.8</v>
      </c>
      <c r="I8" s="6">
        <v>-491.1</v>
      </c>
      <c r="J8" s="6">
        <v>-520.29999999999995</v>
      </c>
      <c r="K8" s="6">
        <v>-617.29999999999995</v>
      </c>
      <c r="L8" s="6">
        <v>-710.8</v>
      </c>
      <c r="M8" s="7">
        <v>-754.77666651315781</v>
      </c>
    </row>
    <row r="9" spans="2:13" ht="15.75" thickBot="1" x14ac:dyDescent="0.3">
      <c r="B9" s="12" t="s">
        <v>7</v>
      </c>
      <c r="C9" s="13">
        <v>1100</v>
      </c>
      <c r="D9" s="13">
        <v>1193.6999999999998</v>
      </c>
      <c r="E9" s="13">
        <v>1296.4000000000001</v>
      </c>
      <c r="F9" s="13">
        <v>1274.5999999999999</v>
      </c>
      <c r="G9" s="13">
        <v>1346.6</v>
      </c>
      <c r="H9" s="13">
        <v>1364.7</v>
      </c>
      <c r="I9" s="13">
        <v>1428</v>
      </c>
      <c r="J9" s="13">
        <v>1494.2</v>
      </c>
      <c r="K9" s="13">
        <v>1451.5</v>
      </c>
      <c r="L9" s="13">
        <v>1324.2</v>
      </c>
      <c r="M9" s="14">
        <v>1255.5</v>
      </c>
    </row>
    <row r="10" spans="2:13" ht="15.75" thickBot="1" x14ac:dyDescent="0.3">
      <c r="B10" s="8" t="s">
        <v>8</v>
      </c>
      <c r="C10" s="9">
        <v>-426.2</v>
      </c>
      <c r="D10" s="9">
        <v>-435.6</v>
      </c>
      <c r="E10" s="9">
        <v>-464.4</v>
      </c>
      <c r="F10" s="9">
        <v>-431.7</v>
      </c>
      <c r="G10" s="9">
        <v>-515.6</v>
      </c>
      <c r="H10" s="9">
        <v>-466.5</v>
      </c>
      <c r="I10" s="9">
        <v>-491.6</v>
      </c>
      <c r="J10" s="9">
        <v>-536.79999999999995</v>
      </c>
      <c r="K10" s="9">
        <v>-560.5</v>
      </c>
      <c r="L10" s="9">
        <v>-635</v>
      </c>
      <c r="M10" s="10">
        <v>-719</v>
      </c>
    </row>
    <row r="11" spans="2:13" ht="15.75" thickBot="1" x14ac:dyDescent="0.3">
      <c r="B11" s="8" t="s">
        <v>9</v>
      </c>
      <c r="C11" s="9">
        <v>-48.7</v>
      </c>
      <c r="D11" s="9">
        <v>-38.5</v>
      </c>
      <c r="E11" s="9">
        <v>-34.6</v>
      </c>
      <c r="F11" s="9">
        <v>-34.700000000000003</v>
      </c>
      <c r="G11" s="9">
        <v>-40.5</v>
      </c>
      <c r="H11" s="9">
        <v>-47</v>
      </c>
      <c r="I11" s="9">
        <v>-53.8</v>
      </c>
      <c r="J11" s="9">
        <v>-62.8</v>
      </c>
      <c r="K11" s="9">
        <v>-70.7</v>
      </c>
      <c r="L11" s="9">
        <v>-78.599999999999994</v>
      </c>
      <c r="M11" s="10">
        <v>-145.4</v>
      </c>
    </row>
    <row r="12" spans="2:13" ht="15.75" thickBot="1" x14ac:dyDescent="0.3">
      <c r="B12" s="12" t="s">
        <v>10</v>
      </c>
      <c r="C12" s="13">
        <v>625.09999999999991</v>
      </c>
      <c r="D12" s="13">
        <v>719.5999999999998</v>
      </c>
      <c r="E12" s="13">
        <v>797.4</v>
      </c>
      <c r="F12" s="13">
        <v>808.2</v>
      </c>
      <c r="G12" s="13">
        <v>790.5</v>
      </c>
      <c r="H12" s="13">
        <v>851.2</v>
      </c>
      <c r="I12" s="13">
        <v>882.6</v>
      </c>
      <c r="J12" s="13">
        <v>894.6</v>
      </c>
      <c r="K12" s="13">
        <v>820.3</v>
      </c>
      <c r="L12" s="13">
        <v>610.6</v>
      </c>
      <c r="M12" s="14">
        <f>+M9+M10+M11</f>
        <v>391.1</v>
      </c>
    </row>
    <row r="13" spans="2:13" ht="15.75" thickBot="1" x14ac:dyDescent="0.3">
      <c r="B13" s="8" t="s">
        <v>11</v>
      </c>
      <c r="C13" s="9"/>
      <c r="D13" s="9"/>
      <c r="E13" s="9"/>
      <c r="F13" s="9"/>
      <c r="G13" s="9"/>
      <c r="H13" s="9"/>
      <c r="I13" s="9"/>
      <c r="J13" s="9"/>
      <c r="K13" s="9">
        <v>495.2</v>
      </c>
      <c r="L13" s="9"/>
      <c r="M13" s="10"/>
    </row>
    <row r="14" spans="2:13" ht="15.75" thickBot="1" x14ac:dyDescent="0.3">
      <c r="B14" s="12" t="s">
        <v>12</v>
      </c>
      <c r="C14" s="13">
        <v>625.09999999999991</v>
      </c>
      <c r="D14" s="13">
        <v>719.5999999999998</v>
      </c>
      <c r="E14" s="13">
        <f>+E12</f>
        <v>797.4</v>
      </c>
      <c r="F14" s="13">
        <f t="shared" ref="F14:L14" si="0">+F12</f>
        <v>808.2</v>
      </c>
      <c r="G14" s="13">
        <f t="shared" si="0"/>
        <v>790.5</v>
      </c>
      <c r="H14" s="13">
        <f t="shared" si="0"/>
        <v>851.2</v>
      </c>
      <c r="I14" s="13">
        <f t="shared" si="0"/>
        <v>882.6</v>
      </c>
      <c r="J14" s="13">
        <f t="shared" si="0"/>
        <v>894.6</v>
      </c>
      <c r="K14" s="13">
        <f>+K12+K13</f>
        <v>1315.5</v>
      </c>
      <c r="L14" s="13">
        <f t="shared" si="0"/>
        <v>610.6</v>
      </c>
      <c r="M14" s="14">
        <f>+M12</f>
        <v>391.1</v>
      </c>
    </row>
    <row r="15" spans="2:13" ht="15.75" thickBot="1" x14ac:dyDescent="0.3">
      <c r="B15" s="8" t="s">
        <v>13</v>
      </c>
      <c r="C15" s="9">
        <v>45.6</v>
      </c>
      <c r="D15" s="9">
        <v>52.2</v>
      </c>
      <c r="E15" s="9">
        <v>5.6</v>
      </c>
      <c r="F15" s="9">
        <v>14.9</v>
      </c>
      <c r="G15" s="9">
        <v>6.5</v>
      </c>
      <c r="H15" s="9">
        <v>9.6</v>
      </c>
      <c r="I15" s="9">
        <v>33.799999999999997</v>
      </c>
      <c r="J15" s="9">
        <v>53.1</v>
      </c>
      <c r="K15" s="9">
        <v>22.8</v>
      </c>
      <c r="L15" s="9">
        <v>1.1000000000000001</v>
      </c>
      <c r="M15" s="10">
        <v>16.7</v>
      </c>
    </row>
    <row r="16" spans="2:13" ht="15.75" thickBot="1" x14ac:dyDescent="0.3">
      <c r="B16" s="8" t="s">
        <v>14</v>
      </c>
      <c r="C16" s="9">
        <v>-194.2</v>
      </c>
      <c r="D16" s="9">
        <v>-180.7</v>
      </c>
      <c r="E16" s="9">
        <v>-201.5</v>
      </c>
      <c r="F16" s="9">
        <v>-173.4</v>
      </c>
      <c r="G16" s="9">
        <v>-176.1</v>
      </c>
      <c r="H16" s="9">
        <v>-183.1</v>
      </c>
      <c r="I16" s="9">
        <v>-188.8</v>
      </c>
      <c r="J16" s="9">
        <v>-188.8</v>
      </c>
      <c r="K16" s="9">
        <v>-197.1</v>
      </c>
      <c r="L16" s="9">
        <v>-144.4</v>
      </c>
      <c r="M16" s="10">
        <v>-163</v>
      </c>
    </row>
    <row r="17" spans="2:13" ht="15.75" thickBot="1" x14ac:dyDescent="0.3">
      <c r="B17" s="12" t="s">
        <v>15</v>
      </c>
      <c r="C17" s="13">
        <v>-148.6</v>
      </c>
      <c r="D17" s="13">
        <v>-128.5</v>
      </c>
      <c r="E17" s="13">
        <v>-195.9</v>
      </c>
      <c r="F17" s="13">
        <v>-158.5</v>
      </c>
      <c r="G17" s="13">
        <v>-169.6</v>
      </c>
      <c r="H17" s="13">
        <v>-173.5</v>
      </c>
      <c r="I17" s="13">
        <v>-155</v>
      </c>
      <c r="J17" s="13">
        <v>-135.69999999999999</v>
      </c>
      <c r="K17" s="13">
        <v>-174.3</v>
      </c>
      <c r="L17" s="13">
        <v>-143.30000000000001</v>
      </c>
      <c r="M17" s="14">
        <f>+M15+M16</f>
        <v>-146.30000000000001</v>
      </c>
    </row>
    <row r="18" spans="2:13" ht="15.75" thickBot="1" x14ac:dyDescent="0.3">
      <c r="B18" s="12" t="s">
        <v>16</v>
      </c>
      <c r="C18" s="13">
        <v>476.49999999999989</v>
      </c>
      <c r="D18" s="13">
        <v>591.0999999999998</v>
      </c>
      <c r="E18" s="13">
        <v>601.5</v>
      </c>
      <c r="F18" s="13">
        <v>649.70000000000005</v>
      </c>
      <c r="G18" s="13">
        <v>620.9</v>
      </c>
      <c r="H18" s="13">
        <v>677.7</v>
      </c>
      <c r="I18" s="13">
        <v>727.6</v>
      </c>
      <c r="J18" s="13">
        <v>758.9</v>
      </c>
      <c r="K18" s="13">
        <v>1141.2</v>
      </c>
      <c r="L18" s="13">
        <v>467.3</v>
      </c>
      <c r="M18" s="14">
        <f>+M17+M14</f>
        <v>244.8</v>
      </c>
    </row>
    <row r="19" spans="2:13" ht="15.75" thickBot="1" x14ac:dyDescent="0.3">
      <c r="B19" s="8" t="s">
        <v>17</v>
      </c>
      <c r="C19" s="9">
        <v>-87.4</v>
      </c>
      <c r="D19" s="9">
        <v>-91.5</v>
      </c>
      <c r="E19" s="9">
        <v>-73.900000000000006</v>
      </c>
      <c r="F19" s="9">
        <v>-16</v>
      </c>
      <c r="G19" s="9">
        <v>42.2</v>
      </c>
      <c r="H19" s="9">
        <v>-87.5</v>
      </c>
      <c r="I19" s="9">
        <v>-85.2</v>
      </c>
      <c r="J19" s="9">
        <v>-84.9</v>
      </c>
      <c r="K19" s="9">
        <v>-114.1</v>
      </c>
      <c r="L19" s="9">
        <v>130.6</v>
      </c>
      <c r="M19" s="10">
        <v>41.9</v>
      </c>
    </row>
    <row r="20" spans="2:13" ht="15.75" thickBot="1" x14ac:dyDescent="0.3">
      <c r="B20" s="12" t="s">
        <v>18</v>
      </c>
      <c r="C20" s="13">
        <v>389.1</v>
      </c>
      <c r="D20" s="13">
        <v>499.6</v>
      </c>
      <c r="E20" s="13">
        <v>527.6</v>
      </c>
      <c r="F20" s="13">
        <v>633.70000000000005</v>
      </c>
      <c r="G20" s="13">
        <v>663.1</v>
      </c>
      <c r="H20" s="13">
        <v>590.20000000000005</v>
      </c>
      <c r="I20" s="13">
        <v>642.4</v>
      </c>
      <c r="J20" s="13">
        <v>674</v>
      </c>
      <c r="K20" s="13">
        <v>1027.0999999999999</v>
      </c>
      <c r="L20" s="13">
        <v>597.9</v>
      </c>
      <c r="M20" s="14">
        <f>+M18+M19</f>
        <v>286.7</v>
      </c>
    </row>
    <row r="21" spans="2:13" ht="15.75" thickBot="1" x14ac:dyDescent="0.3">
      <c r="B21" s="8" t="s">
        <v>19</v>
      </c>
      <c r="C21" s="9">
        <v>-0.6</v>
      </c>
      <c r="D21" s="9">
        <v>-0.4</v>
      </c>
      <c r="E21" s="9">
        <v>-3.8</v>
      </c>
      <c r="F21" s="9">
        <v>-8.4</v>
      </c>
      <c r="G21" s="9">
        <v>-14</v>
      </c>
      <c r="H21" s="9">
        <v>-21.7</v>
      </c>
      <c r="I21" s="9">
        <v>-39</v>
      </c>
      <c r="J21" s="9">
        <v>-126.7</v>
      </c>
      <c r="K21" s="9">
        <v>-62.4</v>
      </c>
      <c r="L21" s="9">
        <v>0</v>
      </c>
      <c r="M21" s="10">
        <v>0</v>
      </c>
    </row>
    <row r="22" spans="2:13" ht="15.75" thickBot="1" x14ac:dyDescent="0.3">
      <c r="B22" s="12" t="s">
        <v>20</v>
      </c>
      <c r="C22" s="13">
        <v>388.5</v>
      </c>
      <c r="D22" s="13">
        <v>499.20000000000005</v>
      </c>
      <c r="E22" s="13">
        <v>523.79999999999995</v>
      </c>
      <c r="F22" s="13">
        <v>625.29999999999995</v>
      </c>
      <c r="G22" s="13">
        <v>649.1</v>
      </c>
      <c r="H22" s="13">
        <v>568.5</v>
      </c>
      <c r="I22" s="13">
        <v>603.4</v>
      </c>
      <c r="J22" s="13">
        <v>547.29999999999995</v>
      </c>
      <c r="K22" s="13">
        <v>964.7</v>
      </c>
      <c r="L22" s="13">
        <v>597.9</v>
      </c>
      <c r="M22" s="14">
        <f>+M20</f>
        <v>286.7</v>
      </c>
    </row>
    <row r="23" spans="2:13" ht="15.75" thickBot="1" x14ac:dyDescent="0.3">
      <c r="B23" s="15" t="s">
        <v>21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2:13" ht="15.75" thickBot="1" x14ac:dyDescent="0.3">
      <c r="B24" s="15" t="s">
        <v>22</v>
      </c>
      <c r="C24" s="9">
        <v>0</v>
      </c>
      <c r="D24" s="9">
        <v>-21.8</v>
      </c>
      <c r="E24" s="9">
        <v>-36.299999999999997</v>
      </c>
      <c r="F24" s="9">
        <v>-7.3</v>
      </c>
      <c r="G24" s="9"/>
      <c r="H24" s="9"/>
      <c r="I24" s="9"/>
      <c r="J24" s="9"/>
      <c r="K24" s="9"/>
      <c r="L24" s="9"/>
      <c r="M24" s="10"/>
    </row>
    <row r="25" spans="2:13" ht="15.75" thickBot="1" x14ac:dyDescent="0.3">
      <c r="B25" s="12" t="s">
        <v>23</v>
      </c>
      <c r="C25" s="13">
        <v>388.5</v>
      </c>
      <c r="D25" s="13">
        <v>477.40000000000003</v>
      </c>
      <c r="E25" s="13">
        <v>487.5</v>
      </c>
      <c r="F25" s="13">
        <v>618</v>
      </c>
      <c r="G25" s="13">
        <f t="shared" ref="G25:L25" si="1">+G22</f>
        <v>649.1</v>
      </c>
      <c r="H25" s="13">
        <f t="shared" si="1"/>
        <v>568.5</v>
      </c>
      <c r="I25" s="13">
        <f t="shared" si="1"/>
        <v>603.4</v>
      </c>
      <c r="J25" s="13">
        <f t="shared" si="1"/>
        <v>547.29999999999995</v>
      </c>
      <c r="K25" s="13">
        <f t="shared" si="1"/>
        <v>964.7</v>
      </c>
      <c r="L25" s="13">
        <f t="shared" si="1"/>
        <v>597.9</v>
      </c>
      <c r="M25" s="14">
        <f>+M22</f>
        <v>286.7</v>
      </c>
    </row>
    <row r="26" spans="2:13" ht="15.75" thickBot="1" x14ac:dyDescent="0.3">
      <c r="B26" s="15" t="s">
        <v>24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</row>
    <row r="27" spans="2:13" ht="15.75" thickBot="1" x14ac:dyDescent="0.3">
      <c r="B27" s="8" t="s">
        <v>25</v>
      </c>
      <c r="C27" s="9">
        <v>1</v>
      </c>
      <c r="D27" s="9">
        <v>0.9</v>
      </c>
      <c r="E27" s="9">
        <v>0.2</v>
      </c>
      <c r="F27" s="9">
        <v>0.3</v>
      </c>
      <c r="G27" s="9">
        <v>0.3</v>
      </c>
      <c r="H27" s="9">
        <v>2</v>
      </c>
      <c r="I27" s="9">
        <v>2.6</v>
      </c>
      <c r="J27" s="9">
        <v>2.4</v>
      </c>
      <c r="K27" s="9">
        <v>2</v>
      </c>
      <c r="L27" s="9">
        <v>1.8</v>
      </c>
      <c r="M27" s="10">
        <v>-5.6874179027896998</v>
      </c>
    </row>
    <row r="28" spans="2:13" ht="15.75" thickBot="1" x14ac:dyDescent="0.3">
      <c r="B28" s="12" t="s">
        <v>26</v>
      </c>
      <c r="C28" s="13">
        <v>387.5</v>
      </c>
      <c r="D28" s="13">
        <v>476.50000000000006</v>
      </c>
      <c r="E28" s="13">
        <v>487.3</v>
      </c>
      <c r="F28" s="13">
        <v>617.70000000000005</v>
      </c>
      <c r="G28" s="13">
        <v>648.79999999999995</v>
      </c>
      <c r="H28" s="13">
        <v>566.5</v>
      </c>
      <c r="I28" s="13">
        <v>600.79999999999995</v>
      </c>
      <c r="J28" s="13">
        <v>544.9</v>
      </c>
      <c r="K28" s="13">
        <f>+K25-K27</f>
        <v>962.7</v>
      </c>
      <c r="L28" s="13">
        <f>+L25-L27</f>
        <v>596.1</v>
      </c>
      <c r="M28" s="14">
        <f>+M25-M27</f>
        <v>292.38741790278971</v>
      </c>
    </row>
    <row r="29" spans="2:13" ht="15.75" thickBot="1" x14ac:dyDescent="0.3">
      <c r="B29" s="8" t="s">
        <v>27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</row>
    <row r="30" spans="2:13" ht="15.75" thickBot="1" x14ac:dyDescent="0.3">
      <c r="B30" s="8" t="s">
        <v>28</v>
      </c>
      <c r="C30" s="20">
        <v>0.98</v>
      </c>
      <c r="D30" s="20">
        <v>1.22</v>
      </c>
      <c r="E30" s="20">
        <v>1.24</v>
      </c>
      <c r="F30" s="20">
        <v>1.56</v>
      </c>
      <c r="G30" s="20">
        <v>1.62</v>
      </c>
      <c r="H30" s="20">
        <v>1.41</v>
      </c>
      <c r="I30" s="20">
        <v>1.49</v>
      </c>
      <c r="J30" s="20">
        <v>1.34</v>
      </c>
      <c r="K30" s="20">
        <v>2.1800000000000002</v>
      </c>
      <c r="L30" s="20">
        <v>1.21</v>
      </c>
      <c r="M30" s="21">
        <v>0.54</v>
      </c>
    </row>
    <row r="31" spans="2:13" ht="15.75" thickBot="1" x14ac:dyDescent="0.3">
      <c r="B31" s="8" t="s">
        <v>29</v>
      </c>
      <c r="C31" s="20">
        <v>0.39</v>
      </c>
      <c r="D31" s="20">
        <v>0.49</v>
      </c>
      <c r="E31" s="20">
        <v>0.5</v>
      </c>
      <c r="F31" s="20">
        <v>0.62</v>
      </c>
      <c r="G31" s="20">
        <v>0.65</v>
      </c>
      <c r="H31" s="20">
        <v>0.56000000000000005</v>
      </c>
      <c r="I31" s="20">
        <v>0.59</v>
      </c>
      <c r="J31" s="20">
        <v>0.54</v>
      </c>
      <c r="K31" s="20">
        <v>0.87</v>
      </c>
      <c r="L31" s="20">
        <v>0.48</v>
      </c>
      <c r="M31" s="21">
        <v>0.22</v>
      </c>
    </row>
    <row r="32" spans="2:13" ht="15.75" thickBot="1" x14ac:dyDescent="0.3">
      <c r="B32" s="8" t="s">
        <v>30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</row>
    <row r="33" spans="2:13" ht="15.75" thickBot="1" x14ac:dyDescent="0.3">
      <c r="B33" s="8" t="s">
        <v>28</v>
      </c>
      <c r="C33" s="20">
        <v>0.6</v>
      </c>
      <c r="D33" s="20">
        <v>0.73</v>
      </c>
      <c r="E33" s="20">
        <v>0.8</v>
      </c>
      <c r="F33" s="20">
        <v>0.88</v>
      </c>
      <c r="G33" s="20">
        <v>0.97</v>
      </c>
      <c r="H33" s="20">
        <v>1.07</v>
      </c>
      <c r="I33" s="20">
        <v>1.18</v>
      </c>
      <c r="J33" s="20">
        <v>1.3</v>
      </c>
      <c r="K33" s="20">
        <v>1.34</v>
      </c>
      <c r="L33" s="20">
        <v>0.8</v>
      </c>
      <c r="M33" s="21">
        <v>0.8</v>
      </c>
    </row>
    <row r="34" spans="2:13" ht="15.75" thickBot="1" x14ac:dyDescent="0.3">
      <c r="B34" s="8" t="s">
        <v>29</v>
      </c>
      <c r="C34" s="20">
        <f>+C33*0.4</f>
        <v>0.24</v>
      </c>
      <c r="D34" s="20">
        <f t="shared" ref="D34:L34" si="2">+D33*0.4</f>
        <v>0.29199999999999998</v>
      </c>
      <c r="E34" s="20">
        <f t="shared" si="2"/>
        <v>0.32000000000000006</v>
      </c>
      <c r="F34" s="20">
        <f t="shared" si="2"/>
        <v>0.35200000000000004</v>
      </c>
      <c r="G34" s="20">
        <f t="shared" si="2"/>
        <v>0.38800000000000001</v>
      </c>
      <c r="H34" s="20">
        <f t="shared" si="2"/>
        <v>0.42800000000000005</v>
      </c>
      <c r="I34" s="20">
        <f t="shared" si="2"/>
        <v>0.47199999999999998</v>
      </c>
      <c r="J34" s="20">
        <f t="shared" si="2"/>
        <v>0.52</v>
      </c>
      <c r="K34" s="20">
        <f t="shared" si="2"/>
        <v>0.53600000000000003</v>
      </c>
      <c r="L34" s="20">
        <f t="shared" si="2"/>
        <v>0.32000000000000006</v>
      </c>
      <c r="M34" s="22">
        <f t="shared" ref="M34" si="3">+M33*0.4</f>
        <v>0.32000000000000006</v>
      </c>
    </row>
    <row r="36" spans="2:13" ht="15.75" thickBot="1" x14ac:dyDescent="0.3">
      <c r="B36" s="23" t="s">
        <v>31</v>
      </c>
      <c r="C36" s="24">
        <v>0.6747224437220144</v>
      </c>
      <c r="D36" s="24">
        <v>0.73671542306980176</v>
      </c>
      <c r="E36" s="24">
        <f t="shared" ref="E36:L36" si="4">+E9/E4</f>
        <v>0.74690326669355311</v>
      </c>
      <c r="F36" s="24">
        <f t="shared" si="4"/>
        <v>0.73544515607870287</v>
      </c>
      <c r="G36" s="24">
        <f t="shared" si="4"/>
        <v>0.73665207877461703</v>
      </c>
      <c r="H36" s="24">
        <f t="shared" si="4"/>
        <v>0.73272483221476514</v>
      </c>
      <c r="I36" s="24">
        <f t="shared" si="4"/>
        <v>0.74409879631077069</v>
      </c>
      <c r="J36" s="24">
        <f t="shared" si="4"/>
        <v>0.74172251178952597</v>
      </c>
      <c r="K36" s="24">
        <f t="shared" si="4"/>
        <v>0.70161446249033255</v>
      </c>
      <c r="L36" s="24">
        <f t="shared" si="4"/>
        <v>0.65071253071253077</v>
      </c>
      <c r="M36" s="25">
        <f t="shared" ref="M36" si="5">+M9/M4</f>
        <v>0.62454904884492324</v>
      </c>
    </row>
    <row r="37" spans="2:13" ht="15.75" thickBot="1" x14ac:dyDescent="0.3">
      <c r="B37" s="23" t="s">
        <v>32</v>
      </c>
      <c r="C37" s="24">
        <v>0.3834263632460283</v>
      </c>
      <c r="D37" s="24">
        <v>0.44411528729247657</v>
      </c>
      <c r="E37" s="24">
        <f t="shared" ref="E37:L37" si="6">+E14/E4</f>
        <v>0.45941118856945323</v>
      </c>
      <c r="F37" s="24">
        <f t="shared" si="6"/>
        <v>0.46633200623160814</v>
      </c>
      <c r="G37" s="24">
        <f t="shared" si="6"/>
        <v>0.43243982494529543</v>
      </c>
      <c r="H37" s="24">
        <f t="shared" si="6"/>
        <v>0.45702013422818794</v>
      </c>
      <c r="I37" s="24">
        <f t="shared" si="6"/>
        <v>0.45990307956854781</v>
      </c>
      <c r="J37" s="24">
        <f t="shared" si="6"/>
        <v>0.44408041697691736</v>
      </c>
      <c r="K37" s="24">
        <f t="shared" si="6"/>
        <v>0.63587587006960555</v>
      </c>
      <c r="L37" s="24">
        <f t="shared" si="6"/>
        <v>0.30004914004914007</v>
      </c>
      <c r="M37" s="25">
        <f t="shared" ref="M37" si="7">+M14/M4</f>
        <v>0.1945528737580641</v>
      </c>
    </row>
    <row r="38" spans="2:13" ht="15.75" thickBot="1" x14ac:dyDescent="0.3">
      <c r="B38" s="26" t="s">
        <v>33</v>
      </c>
      <c r="C38" s="27">
        <v>-0.18342077649527813</v>
      </c>
      <c r="D38" s="27">
        <v>-0.15479614278463885</v>
      </c>
      <c r="E38" s="27">
        <f t="shared" ref="E38:M38" si="8">+E19/E18</f>
        <v>-0.12285951787198671</v>
      </c>
      <c r="F38" s="27">
        <f t="shared" si="8"/>
        <v>-2.462675080806526E-2</v>
      </c>
      <c r="G38" s="27">
        <f t="shared" si="8"/>
        <v>6.7965856015461429E-2</v>
      </c>
      <c r="H38" s="27">
        <f t="shared" si="8"/>
        <v>-0.12911317692194185</v>
      </c>
      <c r="I38" s="27">
        <f t="shared" si="8"/>
        <v>-0.1170973062122045</v>
      </c>
      <c r="J38" s="27">
        <f t="shared" si="8"/>
        <v>-0.11187244696270919</v>
      </c>
      <c r="K38" s="27">
        <f t="shared" si="8"/>
        <v>-9.9982474588152806E-2</v>
      </c>
      <c r="L38" s="27">
        <f t="shared" si="8"/>
        <v>0.27947785148726728</v>
      </c>
      <c r="M38" s="28">
        <f t="shared" si="8"/>
        <v>0.17116013071895422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49"/>
  <sheetViews>
    <sheetView showGridLines="0" zoomScale="115" zoomScaleNormal="115" workbookViewId="0">
      <selection activeCell="M6" sqref="M6"/>
    </sheetView>
  </sheetViews>
  <sheetFormatPr defaultRowHeight="15" x14ac:dyDescent="0.25"/>
  <cols>
    <col min="2" max="2" width="58.28515625" customWidth="1"/>
    <col min="3" max="11" width="7.42578125" customWidth="1"/>
    <col min="12" max="12" width="7.42578125" bestFit="1" customWidth="1"/>
    <col min="13" max="13" width="7.42578125" style="37" bestFit="1" customWidth="1"/>
  </cols>
  <sheetData>
    <row r="1" spans="2:13" ht="15.75" thickBot="1" x14ac:dyDescent="0.3"/>
    <row r="2" spans="2:13" ht="15.75" thickBot="1" x14ac:dyDescent="0.3">
      <c r="B2" s="1" t="s">
        <v>0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</row>
    <row r="3" spans="2:13" ht="15.75" thickBot="1" x14ac:dyDescent="0.3">
      <c r="B3" s="3" t="s">
        <v>34</v>
      </c>
      <c r="C3" s="4">
        <v>1.3916999999999999</v>
      </c>
      <c r="D3" s="4">
        <v>1.4406000000000001</v>
      </c>
      <c r="E3" s="4">
        <v>1.3362000000000001</v>
      </c>
      <c r="F3" s="4">
        <v>1.2939000000000001</v>
      </c>
      <c r="G3" s="4">
        <v>1.3193999999999999</v>
      </c>
      <c r="H3" s="4">
        <v>1.3791</v>
      </c>
      <c r="I3" s="4">
        <v>1.2141</v>
      </c>
      <c r="J3" s="4">
        <v>1.0887</v>
      </c>
      <c r="K3" s="4">
        <v>1.0541</v>
      </c>
      <c r="L3" s="4">
        <v>1.1993</v>
      </c>
      <c r="M3" s="48">
        <v>1.145</v>
      </c>
    </row>
    <row r="4" spans="2:13" ht="15.75" thickBot="1" x14ac:dyDescent="0.3">
      <c r="B4" s="29" t="s">
        <v>35</v>
      </c>
      <c r="C4" s="30">
        <v>2552.8000000000002</v>
      </c>
      <c r="D4" s="30">
        <v>2801</v>
      </c>
      <c r="E4" s="30">
        <v>3093.2</v>
      </c>
      <c r="F4" s="30">
        <v>3708.9</v>
      </c>
      <c r="G4" s="30">
        <v>4048.7</v>
      </c>
      <c r="H4" s="30">
        <v>3747.7</v>
      </c>
      <c r="I4" s="30">
        <v>4341.6000000000004</v>
      </c>
      <c r="J4" s="30">
        <v>4464.8</v>
      </c>
      <c r="K4" s="30">
        <v>5156.3</v>
      </c>
      <c r="L4" s="30">
        <v>4591.3999999999996</v>
      </c>
      <c r="M4" s="33">
        <v>5106.8999999999996</v>
      </c>
    </row>
    <row r="5" spans="2:13" ht="15.75" thickBot="1" x14ac:dyDescent="0.3">
      <c r="B5" s="29" t="s">
        <v>36</v>
      </c>
      <c r="C5" s="30">
        <v>1243.2</v>
      </c>
      <c r="D5" s="30">
        <v>1020.6</v>
      </c>
      <c r="E5" s="30">
        <v>1311.6</v>
      </c>
      <c r="F5" s="30">
        <v>1300.4000000000001</v>
      </c>
      <c r="G5" s="30">
        <v>1050.3</v>
      </c>
      <c r="H5" s="30">
        <v>1099.8</v>
      </c>
      <c r="I5" s="30">
        <v>684.8</v>
      </c>
      <c r="J5" s="30">
        <v>894.3</v>
      </c>
      <c r="K5" s="30">
        <v>1389.6</v>
      </c>
      <c r="L5" s="30">
        <v>1480.2</v>
      </c>
      <c r="M5" s="33">
        <v>907.4</v>
      </c>
    </row>
    <row r="6" spans="2:13" ht="15.75" thickBot="1" x14ac:dyDescent="0.3">
      <c r="B6" s="29" t="s">
        <v>37</v>
      </c>
      <c r="C6" s="30">
        <v>2882.1</v>
      </c>
      <c r="D6" s="30">
        <v>2766.1</v>
      </c>
      <c r="E6" s="30">
        <v>2866</v>
      </c>
      <c r="F6" s="30">
        <v>2913.4</v>
      </c>
      <c r="G6" s="30">
        <v>2864.4</v>
      </c>
      <c r="H6" s="30">
        <v>2750.3</v>
      </c>
      <c r="I6" s="30">
        <v>3307.3</v>
      </c>
      <c r="J6" s="30">
        <v>3587.4</v>
      </c>
      <c r="K6" s="30">
        <v>5247.7</v>
      </c>
      <c r="L6" s="30">
        <v>4630.8999999999996</v>
      </c>
      <c r="M6" s="33">
        <v>4720.5</v>
      </c>
    </row>
    <row r="7" spans="2:13" ht="15.75" thickBot="1" x14ac:dyDescent="0.3">
      <c r="B7" s="29" t="s">
        <v>38</v>
      </c>
      <c r="C7" s="30">
        <v>3.2</v>
      </c>
      <c r="D7" s="30">
        <v>57.3</v>
      </c>
      <c r="E7" s="30">
        <v>128.19999999999999</v>
      </c>
      <c r="F7" s="30">
        <v>150.4</v>
      </c>
      <c r="G7" s="30">
        <v>171.6</v>
      </c>
      <c r="H7" s="30">
        <v>141.80000000000001</v>
      </c>
      <c r="I7" s="30">
        <v>93.1</v>
      </c>
      <c r="J7" s="30">
        <v>73.5</v>
      </c>
      <c r="K7" s="30">
        <v>0</v>
      </c>
      <c r="L7" s="30">
        <v>0</v>
      </c>
      <c r="M7" s="33">
        <v>0</v>
      </c>
    </row>
    <row r="8" spans="2:13" ht="15.75" thickBot="1" x14ac:dyDescent="0.3">
      <c r="B8" s="29" t="s">
        <v>39</v>
      </c>
      <c r="C8" s="30">
        <v>13.5</v>
      </c>
      <c r="D8" s="30">
        <v>14</v>
      </c>
      <c r="E8" s="30">
        <v>25.1</v>
      </c>
      <c r="F8" s="30">
        <v>48</v>
      </c>
      <c r="G8" s="30">
        <v>10.6</v>
      </c>
      <c r="H8" s="30">
        <v>3.9</v>
      </c>
      <c r="I8" s="30">
        <v>37.4</v>
      </c>
      <c r="J8" s="30">
        <v>60.3</v>
      </c>
      <c r="K8" s="30">
        <v>6.5</v>
      </c>
      <c r="L8" s="30">
        <v>5</v>
      </c>
      <c r="M8" s="33">
        <v>6.5</v>
      </c>
    </row>
    <row r="9" spans="2:13" ht="15.75" thickBot="1" x14ac:dyDescent="0.3">
      <c r="B9" s="29" t="s">
        <v>40</v>
      </c>
      <c r="C9" s="30">
        <v>0</v>
      </c>
      <c r="D9" s="30">
        <v>0</v>
      </c>
      <c r="E9" s="30">
        <v>0</v>
      </c>
      <c r="F9" s="30">
        <v>3.3</v>
      </c>
      <c r="G9" s="30">
        <v>70.099999999999994</v>
      </c>
      <c r="H9" s="30">
        <v>65.5</v>
      </c>
      <c r="I9" s="30">
        <v>60.3</v>
      </c>
      <c r="J9" s="30">
        <v>54.8</v>
      </c>
      <c r="K9" s="30">
        <v>356.1</v>
      </c>
      <c r="L9" s="30">
        <v>317.8</v>
      </c>
      <c r="M9" s="33">
        <v>294.5</v>
      </c>
    </row>
    <row r="10" spans="2:13" ht="15.75" thickBot="1" x14ac:dyDescent="0.3">
      <c r="B10" s="29" t="s">
        <v>41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29.3</v>
      </c>
      <c r="L10" s="30">
        <v>15.2</v>
      </c>
      <c r="M10" s="33">
        <v>10.3</v>
      </c>
    </row>
    <row r="11" spans="2:13" ht="15.75" thickBot="1" x14ac:dyDescent="0.3">
      <c r="B11" s="29" t="s">
        <v>42</v>
      </c>
      <c r="C11" s="30">
        <v>18.899999999999999</v>
      </c>
      <c r="D11" s="30">
        <v>33.9</v>
      </c>
      <c r="E11" s="30">
        <v>32</v>
      </c>
      <c r="F11" s="30">
        <v>60.5</v>
      </c>
      <c r="G11" s="30">
        <v>89.2</v>
      </c>
      <c r="H11" s="30">
        <v>95.7</v>
      </c>
      <c r="I11" s="30">
        <v>122.2</v>
      </c>
      <c r="J11" s="30">
        <v>59.2</v>
      </c>
      <c r="K11" s="30">
        <v>70.5</v>
      </c>
      <c r="L11" s="30">
        <v>70.400000000000006</v>
      </c>
      <c r="M11" s="33">
        <v>162.30000000000001</v>
      </c>
    </row>
    <row r="12" spans="2:13" ht="15.75" thickBot="1" x14ac:dyDescent="0.3">
      <c r="B12" s="31" t="s">
        <v>43</v>
      </c>
      <c r="C12" s="32">
        <f t="shared" ref="C12:M12" si="0">+SUM(C4:C11)</f>
        <v>6713.7</v>
      </c>
      <c r="D12" s="32">
        <f t="shared" si="0"/>
        <v>6692.9</v>
      </c>
      <c r="E12" s="32">
        <f t="shared" si="0"/>
        <v>7456.0999999999995</v>
      </c>
      <c r="F12" s="32">
        <f t="shared" si="0"/>
        <v>8184.9000000000005</v>
      </c>
      <c r="G12" s="32">
        <f t="shared" si="0"/>
        <v>8304.9000000000015</v>
      </c>
      <c r="H12" s="32">
        <f t="shared" si="0"/>
        <v>7904.7</v>
      </c>
      <c r="I12" s="32">
        <f t="shared" si="0"/>
        <v>8646.7000000000007</v>
      </c>
      <c r="J12" s="32">
        <f t="shared" si="0"/>
        <v>9194.2999999999993</v>
      </c>
      <c r="K12" s="32">
        <f t="shared" si="0"/>
        <v>12255.999999999998</v>
      </c>
      <c r="L12" s="32">
        <f t="shared" si="0"/>
        <v>11110.9</v>
      </c>
      <c r="M12" s="38">
        <f t="shared" si="0"/>
        <v>11208.399999999998</v>
      </c>
    </row>
    <row r="13" spans="2:13" ht="15.75" thickBot="1" x14ac:dyDescent="0.3">
      <c r="B13" s="29" t="s">
        <v>44</v>
      </c>
      <c r="C13" s="30">
        <v>17.600000000000001</v>
      </c>
      <c r="D13" s="30">
        <v>20.5</v>
      </c>
      <c r="E13" s="30">
        <v>9.1999999999999993</v>
      </c>
      <c r="F13" s="30">
        <v>9.3000000000000007</v>
      </c>
      <c r="G13" s="30">
        <v>4.4000000000000004</v>
      </c>
      <c r="H13" s="30">
        <v>6.4</v>
      </c>
      <c r="I13" s="30">
        <v>5.3</v>
      </c>
      <c r="J13" s="30">
        <v>8.5</v>
      </c>
      <c r="K13" s="30">
        <v>30.2</v>
      </c>
      <c r="L13" s="30">
        <v>30.1</v>
      </c>
      <c r="M13" s="33">
        <v>35.1</v>
      </c>
    </row>
    <row r="14" spans="2:13" ht="15.75" thickBot="1" x14ac:dyDescent="0.3">
      <c r="B14" s="29" t="s">
        <v>40</v>
      </c>
      <c r="C14" s="30">
        <v>334.8</v>
      </c>
      <c r="D14" s="30">
        <v>374.2</v>
      </c>
      <c r="E14" s="30">
        <v>277</v>
      </c>
      <c r="F14" s="30">
        <v>428.1</v>
      </c>
      <c r="G14" s="30">
        <v>412.7</v>
      </c>
      <c r="H14" s="30">
        <v>586.6</v>
      </c>
      <c r="I14" s="30">
        <v>691.5</v>
      </c>
      <c r="J14" s="30">
        <v>782.7</v>
      </c>
      <c r="K14" s="30">
        <v>694.1</v>
      </c>
      <c r="L14" s="30">
        <v>648.20000000000005</v>
      </c>
      <c r="M14" s="33">
        <v>614.20000000000005</v>
      </c>
    </row>
    <row r="15" spans="2:13" ht="15.75" thickBot="1" x14ac:dyDescent="0.3">
      <c r="B15" s="29" t="s">
        <v>41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10.4</v>
      </c>
      <c r="M15" s="33">
        <v>17.5</v>
      </c>
    </row>
    <row r="16" spans="2:13" ht="15.75" thickBot="1" x14ac:dyDescent="0.3">
      <c r="B16" s="29" t="s">
        <v>45</v>
      </c>
      <c r="C16" s="30">
        <v>25.9</v>
      </c>
      <c r="D16" s="30">
        <v>34.200000000000003</v>
      </c>
      <c r="E16" s="30">
        <v>35</v>
      </c>
      <c r="F16" s="30">
        <v>29.5</v>
      </c>
      <c r="G16" s="30">
        <v>34.9</v>
      </c>
      <c r="H16" s="30">
        <v>37.4</v>
      </c>
      <c r="I16" s="30">
        <v>38.799999999999997</v>
      </c>
      <c r="J16" s="30">
        <v>39</v>
      </c>
      <c r="K16" s="30">
        <v>49.8</v>
      </c>
      <c r="L16" s="30">
        <v>43.7</v>
      </c>
      <c r="M16" s="33">
        <v>62.8</v>
      </c>
    </row>
    <row r="17" spans="2:13" ht="15.75" thickBot="1" x14ac:dyDescent="0.3">
      <c r="B17" s="29" t="s">
        <v>46</v>
      </c>
      <c r="C17" s="30">
        <v>0</v>
      </c>
      <c r="D17" s="30">
        <v>0</v>
      </c>
      <c r="E17" s="30">
        <v>2.5</v>
      </c>
      <c r="F17" s="30">
        <v>0</v>
      </c>
      <c r="G17" s="30">
        <v>4.3</v>
      </c>
      <c r="H17" s="30">
        <v>9.5</v>
      </c>
      <c r="I17" s="30">
        <v>0</v>
      </c>
      <c r="J17" s="30">
        <v>1.6</v>
      </c>
      <c r="K17" s="30">
        <v>0</v>
      </c>
      <c r="L17" s="30">
        <v>2.6</v>
      </c>
      <c r="M17" s="33">
        <v>0.2</v>
      </c>
    </row>
    <row r="18" spans="2:13" ht="15.75" thickBot="1" x14ac:dyDescent="0.3">
      <c r="B18" s="29" t="s">
        <v>47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45.3</v>
      </c>
      <c r="J18" s="30">
        <v>0</v>
      </c>
      <c r="K18" s="30">
        <v>28.3</v>
      </c>
      <c r="L18" s="30">
        <v>68.900000000000006</v>
      </c>
      <c r="M18" s="33">
        <v>12</v>
      </c>
    </row>
    <row r="19" spans="2:13" ht="15.75" thickBot="1" x14ac:dyDescent="0.3">
      <c r="B19" s="29" t="s">
        <v>48</v>
      </c>
      <c r="C19" s="30">
        <v>435.5</v>
      </c>
      <c r="D19" s="30">
        <v>286.60000000000002</v>
      </c>
      <c r="E19" s="30">
        <v>321</v>
      </c>
      <c r="F19" s="30">
        <v>218</v>
      </c>
      <c r="G19" s="30">
        <v>240</v>
      </c>
      <c r="H19" s="30">
        <v>544.20000000000005</v>
      </c>
      <c r="I19" s="30">
        <v>524.5</v>
      </c>
      <c r="J19" s="30">
        <v>639.70000000000005</v>
      </c>
      <c r="K19" s="30">
        <v>587.5</v>
      </c>
      <c r="L19" s="30">
        <v>269.60000000000002</v>
      </c>
      <c r="M19" s="33">
        <v>909.1</v>
      </c>
    </row>
    <row r="20" spans="2:13" ht="15.75" thickBot="1" x14ac:dyDescent="0.3">
      <c r="B20" s="31" t="s">
        <v>49</v>
      </c>
      <c r="C20" s="32">
        <f t="shared" ref="C20:L20" si="1">+SUM(C13:C19)</f>
        <v>813.8</v>
      </c>
      <c r="D20" s="32">
        <f t="shared" si="1"/>
        <v>715.5</v>
      </c>
      <c r="E20" s="32">
        <f t="shared" si="1"/>
        <v>644.70000000000005</v>
      </c>
      <c r="F20" s="32">
        <f t="shared" si="1"/>
        <v>684.90000000000009</v>
      </c>
      <c r="G20" s="32">
        <f t="shared" si="1"/>
        <v>696.3</v>
      </c>
      <c r="H20" s="32">
        <f t="shared" si="1"/>
        <v>1184.0999999999999</v>
      </c>
      <c r="I20" s="32">
        <f t="shared" si="1"/>
        <v>1305.3999999999999</v>
      </c>
      <c r="J20" s="32">
        <f t="shared" si="1"/>
        <v>1471.5</v>
      </c>
      <c r="K20" s="32">
        <f t="shared" si="1"/>
        <v>1389.9</v>
      </c>
      <c r="L20" s="32">
        <f t="shared" si="1"/>
        <v>1073.5</v>
      </c>
      <c r="M20" s="38">
        <f>+SUM(M13:M19)</f>
        <v>1650.9</v>
      </c>
    </row>
    <row r="21" spans="2:13" ht="15.75" thickBot="1" x14ac:dyDescent="0.3">
      <c r="B21" s="29" t="s">
        <v>50</v>
      </c>
      <c r="C21" s="30">
        <v>0</v>
      </c>
      <c r="D21" s="30">
        <v>0</v>
      </c>
      <c r="E21" s="30">
        <v>127.7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>
        <v>0</v>
      </c>
    </row>
    <row r="22" spans="2:13" ht="15.75" thickBot="1" x14ac:dyDescent="0.3">
      <c r="B22" s="31" t="s">
        <v>51</v>
      </c>
      <c r="C22" s="32">
        <f>+C20+C12+C21</f>
        <v>7527.5</v>
      </c>
      <c r="D22" s="32">
        <f>+D20+D12+D21</f>
        <v>7408.4</v>
      </c>
      <c r="E22" s="32">
        <f t="shared" ref="E22:L22" si="2">+E20+E12+E21</f>
        <v>8228.5</v>
      </c>
      <c r="F22" s="32">
        <f t="shared" si="2"/>
        <v>8869.8000000000011</v>
      </c>
      <c r="G22" s="32">
        <f t="shared" si="2"/>
        <v>9001.2000000000007</v>
      </c>
      <c r="H22" s="32">
        <f t="shared" si="2"/>
        <v>9088.7999999999993</v>
      </c>
      <c r="I22" s="32">
        <f t="shared" si="2"/>
        <v>9952.1</v>
      </c>
      <c r="J22" s="32">
        <f t="shared" si="2"/>
        <v>10665.8</v>
      </c>
      <c r="K22" s="32">
        <f t="shared" si="2"/>
        <v>13645.899999999998</v>
      </c>
      <c r="L22" s="32">
        <f t="shared" si="2"/>
        <v>12184.4</v>
      </c>
      <c r="M22" s="38">
        <f>+M20+M12</f>
        <v>12859.299999999997</v>
      </c>
    </row>
    <row r="23" spans="2:13" ht="15.75" thickBot="1" x14ac:dyDescent="0.3">
      <c r="B23" s="34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3"/>
    </row>
    <row r="24" spans="2:13" ht="15.75" thickBot="1" x14ac:dyDescent="0.3">
      <c r="B24" s="29" t="s">
        <v>52</v>
      </c>
      <c r="C24" s="30">
        <v>1553.1</v>
      </c>
      <c r="D24" s="30">
        <v>1587.7</v>
      </c>
      <c r="E24" s="30">
        <v>2093</v>
      </c>
      <c r="F24" s="30">
        <v>2534.1999999999998</v>
      </c>
      <c r="G24" s="30">
        <v>2801.7</v>
      </c>
      <c r="H24" s="30">
        <v>2820.7</v>
      </c>
      <c r="I24" s="30">
        <v>3404.7</v>
      </c>
      <c r="J24" s="30">
        <v>3932.5</v>
      </c>
      <c r="K24" s="30">
        <v>6806.5</v>
      </c>
      <c r="L24" s="30">
        <v>5987.9</v>
      </c>
      <c r="M24" s="33">
        <v>6148.4</v>
      </c>
    </row>
    <row r="25" spans="2:13" ht="15.75" thickBot="1" x14ac:dyDescent="0.3">
      <c r="B25" s="29" t="s">
        <v>25</v>
      </c>
      <c r="C25" s="30">
        <v>8.1999999999999993</v>
      </c>
      <c r="D25" s="30">
        <v>7.9</v>
      </c>
      <c r="E25" s="30">
        <v>35.5</v>
      </c>
      <c r="F25" s="30">
        <v>83.1</v>
      </c>
      <c r="G25" s="30">
        <v>79.400000000000006</v>
      </c>
      <c r="H25" s="30">
        <v>78.2</v>
      </c>
      <c r="I25" s="30">
        <v>84.9</v>
      </c>
      <c r="J25" s="30">
        <v>128.30000000000001</v>
      </c>
      <c r="K25" s="30">
        <v>138.6</v>
      </c>
      <c r="L25" s="30">
        <v>124.6</v>
      </c>
      <c r="M25" s="33">
        <v>102.2</v>
      </c>
    </row>
    <row r="26" spans="2:13" ht="15.75" thickBot="1" x14ac:dyDescent="0.3">
      <c r="B26" s="31" t="s">
        <v>53</v>
      </c>
      <c r="C26" s="32">
        <f t="shared" ref="C26:L26" si="3">+C24+C25</f>
        <v>1561.3</v>
      </c>
      <c r="D26" s="32">
        <f t="shared" si="3"/>
        <v>1595.6000000000001</v>
      </c>
      <c r="E26" s="32">
        <f t="shared" si="3"/>
        <v>2128.5</v>
      </c>
      <c r="F26" s="32">
        <f t="shared" si="3"/>
        <v>2617.2999999999997</v>
      </c>
      <c r="G26" s="32">
        <f t="shared" si="3"/>
        <v>2881.1</v>
      </c>
      <c r="H26" s="32">
        <f t="shared" si="3"/>
        <v>2898.8999999999996</v>
      </c>
      <c r="I26" s="32">
        <f t="shared" si="3"/>
        <v>3489.6</v>
      </c>
      <c r="J26" s="32">
        <f t="shared" si="3"/>
        <v>4060.8</v>
      </c>
      <c r="K26" s="32">
        <f t="shared" si="3"/>
        <v>6945.1</v>
      </c>
      <c r="L26" s="32">
        <f t="shared" si="3"/>
        <v>6112.5</v>
      </c>
      <c r="M26" s="38">
        <f>+M24+M25</f>
        <v>6250.5999999999995</v>
      </c>
    </row>
    <row r="27" spans="2:13" ht="15.75" thickBot="1" x14ac:dyDescent="0.3">
      <c r="B27" s="3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3"/>
    </row>
    <row r="28" spans="2:13" ht="15.75" thickBot="1" x14ac:dyDescent="0.3">
      <c r="B28" s="29" t="s">
        <v>54</v>
      </c>
      <c r="C28" s="30">
        <v>3476</v>
      </c>
      <c r="D28" s="30">
        <v>3481.6</v>
      </c>
      <c r="E28" s="30">
        <v>2995.9</v>
      </c>
      <c r="F28" s="30">
        <v>3579.8</v>
      </c>
      <c r="G28" s="30">
        <v>3068</v>
      </c>
      <c r="H28" s="30">
        <v>3542.2</v>
      </c>
      <c r="I28" s="30">
        <v>4227.6000000000004</v>
      </c>
      <c r="J28" s="30">
        <v>4177.8999999999996</v>
      </c>
      <c r="K28" s="30">
        <v>4223.1000000000004</v>
      </c>
      <c r="L28" s="30">
        <v>3413.8</v>
      </c>
      <c r="M28" s="33">
        <v>3908.5</v>
      </c>
    </row>
    <row r="29" spans="2:13" ht="15.75" thickBot="1" x14ac:dyDescent="0.3">
      <c r="B29" s="29" t="s">
        <v>55</v>
      </c>
      <c r="C29" s="30">
        <v>65.099999999999994</v>
      </c>
      <c r="D29" s="30">
        <v>65.3</v>
      </c>
      <c r="E29" s="30">
        <v>81.599999999999994</v>
      </c>
      <c r="F29" s="30">
        <v>72.2</v>
      </c>
      <c r="G29" s="30">
        <v>169.8</v>
      </c>
      <c r="H29" s="30">
        <v>129</v>
      </c>
      <c r="I29" s="30">
        <v>140.5</v>
      </c>
      <c r="J29" s="30">
        <v>62.7</v>
      </c>
      <c r="K29" s="30">
        <v>44.7</v>
      </c>
      <c r="L29" s="30">
        <v>41.2</v>
      </c>
      <c r="M29" s="33">
        <v>16.8</v>
      </c>
    </row>
    <row r="30" spans="2:13" ht="15.75" thickBot="1" x14ac:dyDescent="0.3">
      <c r="B30" s="29" t="s">
        <v>56</v>
      </c>
      <c r="C30" s="30">
        <v>279.3</v>
      </c>
      <c r="D30" s="30">
        <v>246</v>
      </c>
      <c r="E30" s="30">
        <v>216.4</v>
      </c>
      <c r="F30" s="30">
        <v>199.5</v>
      </c>
      <c r="G30" s="30">
        <v>285.39999999999998</v>
      </c>
      <c r="H30" s="30">
        <v>227.8</v>
      </c>
      <c r="I30" s="30">
        <v>335.1</v>
      </c>
      <c r="J30" s="30">
        <v>383.3</v>
      </c>
      <c r="K30" s="30">
        <v>411.8</v>
      </c>
      <c r="L30" s="30">
        <v>477.3</v>
      </c>
      <c r="M30" s="33">
        <v>370.3</v>
      </c>
    </row>
    <row r="31" spans="2:13" ht="15.75" thickBot="1" x14ac:dyDescent="0.3">
      <c r="B31" s="29" t="s">
        <v>57</v>
      </c>
      <c r="C31" s="30">
        <v>755.2</v>
      </c>
      <c r="D31" s="30">
        <v>756.2</v>
      </c>
      <c r="E31" s="30">
        <v>737.6</v>
      </c>
      <c r="F31" s="30">
        <v>694</v>
      </c>
      <c r="G31" s="30">
        <v>669.1</v>
      </c>
      <c r="H31" s="30">
        <v>645.29999999999995</v>
      </c>
      <c r="I31" s="30">
        <v>676.5</v>
      </c>
      <c r="J31" s="30">
        <v>655.9</v>
      </c>
      <c r="K31" s="30">
        <v>664.2</v>
      </c>
      <c r="L31" s="30">
        <v>438.5</v>
      </c>
      <c r="M31" s="33">
        <v>412.5</v>
      </c>
    </row>
    <row r="32" spans="2:13" ht="15.75" thickBot="1" x14ac:dyDescent="0.3">
      <c r="B32" s="29" t="s">
        <v>58</v>
      </c>
      <c r="C32" s="30">
        <v>27.8</v>
      </c>
      <c r="D32" s="30">
        <v>4.3</v>
      </c>
      <c r="E32" s="30">
        <f>14.1+36.2</f>
        <v>50.300000000000004</v>
      </c>
      <c r="F32" s="30">
        <f>1.3+18.2</f>
        <v>19.5</v>
      </c>
      <c r="G32" s="30">
        <v>42.5</v>
      </c>
      <c r="H32" s="30">
        <v>59.7</v>
      </c>
      <c r="I32" s="30">
        <v>23.6</v>
      </c>
      <c r="J32" s="30">
        <v>75.900000000000006</v>
      </c>
      <c r="K32" s="30">
        <v>69.100000000000009</v>
      </c>
      <c r="L32" s="30">
        <v>76.099999999999994</v>
      </c>
      <c r="M32" s="33">
        <v>133.9</v>
      </c>
    </row>
    <row r="33" spans="2:13" ht="15.75" thickBot="1" x14ac:dyDescent="0.3">
      <c r="B33" s="29" t="s">
        <v>101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3">
        <v>28.6</v>
      </c>
    </row>
    <row r="34" spans="2:13" ht="15.75" thickBot="1" x14ac:dyDescent="0.3">
      <c r="B34" s="29" t="s">
        <v>102</v>
      </c>
      <c r="C34" s="30"/>
      <c r="D34" s="30"/>
      <c r="E34" s="30"/>
      <c r="F34" s="30"/>
      <c r="G34" s="30"/>
      <c r="H34" s="30"/>
      <c r="I34" s="30"/>
      <c r="J34" s="30"/>
      <c r="K34" s="30"/>
      <c r="L34" s="30">
        <v>53.4</v>
      </c>
      <c r="M34" s="33">
        <v>200.9</v>
      </c>
    </row>
    <row r="35" spans="2:13" ht="15.75" thickBot="1" x14ac:dyDescent="0.3">
      <c r="B35" s="31" t="s">
        <v>59</v>
      </c>
      <c r="C35" s="32">
        <f t="shared" ref="C35:M35" si="4">+SUM(C28:C34)</f>
        <v>4603.4000000000005</v>
      </c>
      <c r="D35" s="32">
        <f t="shared" si="4"/>
        <v>4553.4000000000005</v>
      </c>
      <c r="E35" s="32">
        <f t="shared" si="4"/>
        <v>4081.8</v>
      </c>
      <c r="F35" s="32">
        <f t="shared" si="4"/>
        <v>4565</v>
      </c>
      <c r="G35" s="32">
        <f t="shared" si="4"/>
        <v>4234.8</v>
      </c>
      <c r="H35" s="32">
        <f t="shared" si="4"/>
        <v>4604</v>
      </c>
      <c r="I35" s="32">
        <f t="shared" si="4"/>
        <v>5403.3000000000011</v>
      </c>
      <c r="J35" s="32">
        <f t="shared" si="4"/>
        <v>5355.6999999999989</v>
      </c>
      <c r="K35" s="32">
        <f t="shared" si="4"/>
        <v>5412.9000000000005</v>
      </c>
      <c r="L35" s="32">
        <f t="shared" si="4"/>
        <v>4500.3</v>
      </c>
      <c r="M35" s="38">
        <f t="shared" si="4"/>
        <v>5071.5</v>
      </c>
    </row>
    <row r="36" spans="2:13" ht="15.75" thickBot="1" x14ac:dyDescent="0.3">
      <c r="B36" s="29" t="s">
        <v>54</v>
      </c>
      <c r="C36" s="30">
        <v>435.3</v>
      </c>
      <c r="D36" s="30">
        <v>366.9</v>
      </c>
      <c r="E36" s="30">
        <v>1088.5999999999999</v>
      </c>
      <c r="F36" s="30">
        <v>616.79999999999995</v>
      </c>
      <c r="G36" s="30">
        <v>1159.7</v>
      </c>
      <c r="H36" s="30">
        <v>803.7</v>
      </c>
      <c r="I36" s="30">
        <v>258.5</v>
      </c>
      <c r="J36" s="30">
        <v>253.8</v>
      </c>
      <c r="K36" s="30">
        <v>204.3</v>
      </c>
      <c r="L36" s="30">
        <v>534.1</v>
      </c>
      <c r="M36" s="33">
        <v>476.4</v>
      </c>
    </row>
    <row r="37" spans="2:13" ht="15.75" thickBot="1" x14ac:dyDescent="0.3">
      <c r="B37" s="29" t="s">
        <v>55</v>
      </c>
      <c r="C37" s="30">
        <v>0</v>
      </c>
      <c r="D37" s="30">
        <v>0</v>
      </c>
      <c r="E37" s="30">
        <v>0</v>
      </c>
      <c r="F37" s="30">
        <v>0</v>
      </c>
      <c r="G37" s="30">
        <v>16</v>
      </c>
      <c r="H37" s="30">
        <v>12.6</v>
      </c>
      <c r="I37" s="30">
        <v>43.8</v>
      </c>
      <c r="J37" s="30">
        <v>10.8</v>
      </c>
      <c r="K37" s="30">
        <v>86.7</v>
      </c>
      <c r="L37" s="30">
        <v>12.7</v>
      </c>
      <c r="M37" s="33">
        <v>48.6</v>
      </c>
    </row>
    <row r="38" spans="2:13" ht="15.75" thickBot="1" x14ac:dyDescent="0.3">
      <c r="B38" s="29" t="s">
        <v>56</v>
      </c>
      <c r="C38" s="30">
        <v>228.9</v>
      </c>
      <c r="D38" s="30">
        <v>288.7</v>
      </c>
      <c r="E38" s="30">
        <v>320.60000000000002</v>
      </c>
      <c r="F38" s="30">
        <v>368</v>
      </c>
      <c r="G38" s="30">
        <v>238.2</v>
      </c>
      <c r="H38" s="30">
        <v>385.6</v>
      </c>
      <c r="I38" s="30">
        <v>410.6</v>
      </c>
      <c r="J38" s="30">
        <v>450.7</v>
      </c>
      <c r="K38" s="30">
        <v>510.5</v>
      </c>
      <c r="L38" s="30">
        <v>443.2</v>
      </c>
      <c r="M38" s="33">
        <v>476.1</v>
      </c>
    </row>
    <row r="39" spans="2:13" ht="15.75" thickBot="1" x14ac:dyDescent="0.3">
      <c r="B39" s="29" t="s">
        <v>60</v>
      </c>
      <c r="C39" s="30">
        <v>460.5</v>
      </c>
      <c r="D39" s="30">
        <v>345.6</v>
      </c>
      <c r="E39" s="30">
        <v>348.9</v>
      </c>
      <c r="F39" s="30">
        <v>444.5</v>
      </c>
      <c r="G39" s="30">
        <v>410.7</v>
      </c>
      <c r="H39" s="30">
        <v>341.4</v>
      </c>
      <c r="I39" s="30">
        <v>335.3</v>
      </c>
      <c r="J39" s="30">
        <v>524</v>
      </c>
      <c r="K39" s="30">
        <v>459.1</v>
      </c>
      <c r="L39" s="30">
        <v>385.6</v>
      </c>
      <c r="M39" s="33">
        <v>367.5</v>
      </c>
    </row>
    <row r="40" spans="2:13" ht="15.75" thickBot="1" x14ac:dyDescent="0.3">
      <c r="B40" s="29" t="s">
        <v>101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3">
        <v>9.5</v>
      </c>
    </row>
    <row r="41" spans="2:13" ht="15.75" thickBot="1" x14ac:dyDescent="0.3">
      <c r="B41" s="29" t="s">
        <v>102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126.6</v>
      </c>
      <c r="M41" s="33">
        <v>130.80000000000001</v>
      </c>
    </row>
    <row r="42" spans="2:13" ht="15.75" thickBot="1" x14ac:dyDescent="0.3">
      <c r="B42" s="29" t="s">
        <v>46</v>
      </c>
      <c r="C42" s="30">
        <v>39.799999999999997</v>
      </c>
      <c r="D42" s="30">
        <v>53.3</v>
      </c>
      <c r="E42" s="30">
        <v>0</v>
      </c>
      <c r="F42" s="30">
        <v>56.9</v>
      </c>
      <c r="G42" s="30">
        <v>40.4</v>
      </c>
      <c r="H42" s="30"/>
      <c r="I42" s="30"/>
      <c r="J42" s="30">
        <v>0</v>
      </c>
      <c r="K42" s="30">
        <v>1</v>
      </c>
      <c r="L42" s="30">
        <v>0.6</v>
      </c>
      <c r="M42" s="33">
        <v>0.1</v>
      </c>
    </row>
    <row r="43" spans="2:13" ht="15.75" thickBot="1" x14ac:dyDescent="0.3">
      <c r="B43" s="29" t="s">
        <v>61</v>
      </c>
      <c r="C43" s="30">
        <v>198.3</v>
      </c>
      <c r="D43" s="30">
        <v>204.9</v>
      </c>
      <c r="E43" s="30">
        <v>162.4</v>
      </c>
      <c r="F43" s="30">
        <v>201.3</v>
      </c>
      <c r="G43" s="30">
        <v>20.3</v>
      </c>
      <c r="H43" s="30">
        <v>42.6</v>
      </c>
      <c r="I43" s="30">
        <v>11</v>
      </c>
      <c r="J43" s="30">
        <v>10</v>
      </c>
      <c r="K43" s="30">
        <v>26.3</v>
      </c>
      <c r="L43" s="30">
        <v>68.8</v>
      </c>
      <c r="M43" s="33">
        <v>28.2</v>
      </c>
    </row>
    <row r="44" spans="2:13" ht="15.75" thickBot="1" x14ac:dyDescent="0.3">
      <c r="B44" s="31" t="s">
        <v>62</v>
      </c>
      <c r="C44" s="32">
        <f t="shared" ref="C44:M44" si="5">+SUM(C36:C43)</f>
        <v>1362.8</v>
      </c>
      <c r="D44" s="32">
        <f t="shared" si="5"/>
        <v>1259.4000000000001</v>
      </c>
      <c r="E44" s="32">
        <f t="shared" si="5"/>
        <v>1920.5</v>
      </c>
      <c r="F44" s="32">
        <f t="shared" si="5"/>
        <v>1687.5</v>
      </c>
      <c r="G44" s="32">
        <f t="shared" si="5"/>
        <v>1885.3000000000002</v>
      </c>
      <c r="H44" s="32">
        <f t="shared" si="5"/>
        <v>1585.9</v>
      </c>
      <c r="I44" s="32">
        <f t="shared" si="5"/>
        <v>1059.2</v>
      </c>
      <c r="J44" s="32">
        <f t="shared" si="5"/>
        <v>1249.3</v>
      </c>
      <c r="K44" s="32">
        <f t="shared" si="5"/>
        <v>1287.8999999999999</v>
      </c>
      <c r="L44" s="32">
        <f t="shared" si="5"/>
        <v>1571.5999999999997</v>
      </c>
      <c r="M44" s="38">
        <f t="shared" si="5"/>
        <v>1537.1999999999998</v>
      </c>
    </row>
    <row r="45" spans="2:13" ht="15.75" thickBot="1" x14ac:dyDescent="0.3">
      <c r="B45" s="29" t="s">
        <v>63</v>
      </c>
      <c r="C45" s="30">
        <v>0</v>
      </c>
      <c r="D45" s="30">
        <v>0</v>
      </c>
      <c r="E45" s="30">
        <v>97.7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</row>
    <row r="46" spans="2:13" ht="15.75" thickBot="1" x14ac:dyDescent="0.3">
      <c r="B46" s="31" t="s">
        <v>64</v>
      </c>
      <c r="C46" s="32">
        <f t="shared" ref="C46:L46" si="6">+C35+C45+C44</f>
        <v>5966.2000000000007</v>
      </c>
      <c r="D46" s="32">
        <f t="shared" si="6"/>
        <v>5812.8000000000011</v>
      </c>
      <c r="E46" s="32">
        <f t="shared" si="6"/>
        <v>6100</v>
      </c>
      <c r="F46" s="32">
        <f t="shared" si="6"/>
        <v>6252.5</v>
      </c>
      <c r="G46" s="32">
        <f t="shared" si="6"/>
        <v>6120.1</v>
      </c>
      <c r="H46" s="32">
        <f t="shared" si="6"/>
        <v>6189.9</v>
      </c>
      <c r="I46" s="32">
        <f t="shared" si="6"/>
        <v>6462.5000000000009</v>
      </c>
      <c r="J46" s="32">
        <f t="shared" si="6"/>
        <v>6604.9999999999991</v>
      </c>
      <c r="K46" s="32">
        <f t="shared" si="6"/>
        <v>6700.8</v>
      </c>
      <c r="L46" s="32">
        <f t="shared" si="6"/>
        <v>6071.9</v>
      </c>
      <c r="M46" s="38">
        <f>+M44+M35</f>
        <v>6608.7</v>
      </c>
    </row>
    <row r="47" spans="2:13" ht="15.75" thickBot="1" x14ac:dyDescent="0.3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3"/>
    </row>
    <row r="48" spans="2:13" ht="15.75" thickBot="1" x14ac:dyDescent="0.3">
      <c r="B48" s="35" t="s">
        <v>65</v>
      </c>
      <c r="C48" s="36">
        <f t="shared" ref="C48:M48" si="7">+C46+C26</f>
        <v>7527.5000000000009</v>
      </c>
      <c r="D48" s="36">
        <f t="shared" si="7"/>
        <v>7408.4000000000015</v>
      </c>
      <c r="E48" s="36">
        <f t="shared" si="7"/>
        <v>8228.5</v>
      </c>
      <c r="F48" s="36">
        <f t="shared" si="7"/>
        <v>8869.7999999999993</v>
      </c>
      <c r="G48" s="36">
        <f t="shared" si="7"/>
        <v>9001.2000000000007</v>
      </c>
      <c r="H48" s="36">
        <f t="shared" si="7"/>
        <v>9088.7999999999993</v>
      </c>
      <c r="I48" s="36">
        <f t="shared" si="7"/>
        <v>9952.1</v>
      </c>
      <c r="J48" s="36">
        <f t="shared" si="7"/>
        <v>10665.8</v>
      </c>
      <c r="K48" s="36">
        <f t="shared" si="7"/>
        <v>13645.900000000001</v>
      </c>
      <c r="L48" s="36">
        <f t="shared" si="7"/>
        <v>12184.4</v>
      </c>
      <c r="M48" s="39">
        <f t="shared" si="7"/>
        <v>12859.3</v>
      </c>
    </row>
    <row r="49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43"/>
  <sheetViews>
    <sheetView showGridLines="0" zoomScale="115" zoomScaleNormal="115" workbookViewId="0">
      <selection activeCell="B16" sqref="B16"/>
    </sheetView>
  </sheetViews>
  <sheetFormatPr defaultRowHeight="15" x14ac:dyDescent="0.25"/>
  <cols>
    <col min="1" max="1" width="9.140625" style="40"/>
    <col min="2" max="2" width="58.28515625" style="40" customWidth="1"/>
    <col min="3" max="13" width="8.140625" style="40" customWidth="1"/>
    <col min="14" max="16384" width="9.140625" style="40"/>
  </cols>
  <sheetData>
    <row r="1" spans="2:15" ht="15.75" thickBot="1" x14ac:dyDescent="0.3"/>
    <row r="2" spans="2:15" ht="15.75" thickBot="1" x14ac:dyDescent="0.3">
      <c r="B2" s="1" t="s">
        <v>0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2">
        <v>2017</v>
      </c>
      <c r="M2" s="2">
        <v>2018</v>
      </c>
    </row>
    <row r="3" spans="2:15" ht="15.75" thickBot="1" x14ac:dyDescent="0.3">
      <c r="B3" s="3" t="s">
        <v>1</v>
      </c>
      <c r="C3" s="4">
        <f>+'P&amp;L'!C3</f>
        <v>1.4792916666666667</v>
      </c>
      <c r="D3" s="4">
        <f>+'P&amp;L'!D3</f>
        <v>1.3922000000000001</v>
      </c>
      <c r="E3" s="4">
        <f>+'P&amp;L'!E3</f>
        <v>1.329375</v>
      </c>
      <c r="F3" s="4">
        <f>+'P&amp;L'!F3</f>
        <v>1.4035500000000001</v>
      </c>
      <c r="G3" s="4">
        <f>+'P&amp;L'!G3</f>
        <v>1.29105</v>
      </c>
      <c r="H3" s="4">
        <f>+'P&amp;L'!H3</f>
        <v>1.32585</v>
      </c>
      <c r="I3" s="4">
        <f>+'P&amp;L'!I3</f>
        <v>1.3348249999999999</v>
      </c>
      <c r="J3" s="4">
        <f>+'P&amp;L'!J3</f>
        <v>1.115</v>
      </c>
      <c r="K3" s="4">
        <f>+'P&amp;L'!K3</f>
        <v>1.10605</v>
      </c>
      <c r="L3" s="4">
        <f>+'P&amp;L'!L3</f>
        <v>1.1249333333333333</v>
      </c>
      <c r="M3" s="4">
        <f>+'P&amp;L'!M3</f>
        <v>1.1838416666666667</v>
      </c>
    </row>
    <row r="4" spans="2:15" ht="15.75" thickBot="1" x14ac:dyDescent="0.3">
      <c r="B4" s="12" t="s">
        <v>16</v>
      </c>
      <c r="C4" s="41">
        <v>476.5</v>
      </c>
      <c r="D4" s="41">
        <v>568.6</v>
      </c>
      <c r="E4" s="41">
        <v>539.4</v>
      </c>
      <c r="F4" s="41">
        <v>647.1</v>
      </c>
      <c r="G4" s="41">
        <v>620.9</v>
      </c>
      <c r="H4" s="41">
        <v>677.7</v>
      </c>
      <c r="I4" s="41">
        <v>727.6</v>
      </c>
      <c r="J4" s="41">
        <v>758.9</v>
      </c>
      <c r="K4" s="41">
        <v>1141.2</v>
      </c>
      <c r="L4" s="41">
        <v>467.3</v>
      </c>
      <c r="M4" s="7">
        <v>244.8</v>
      </c>
    </row>
    <row r="5" spans="2:15" ht="15.75" thickBot="1" x14ac:dyDescent="0.3"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10"/>
    </row>
    <row r="6" spans="2:15" ht="15.75" thickBot="1" x14ac:dyDescent="0.3">
      <c r="B6" s="42" t="s">
        <v>66</v>
      </c>
      <c r="C6" s="43">
        <v>-70.599999999999994</v>
      </c>
      <c r="D6" s="43">
        <v>-58.2</v>
      </c>
      <c r="E6" s="43">
        <v>-131.5</v>
      </c>
      <c r="F6" s="43">
        <v>-64</v>
      </c>
      <c r="G6" s="43">
        <v>-37.9</v>
      </c>
      <c r="H6" s="43">
        <v>-30.6</v>
      </c>
      <c r="I6" s="43">
        <v>-88.7</v>
      </c>
      <c r="J6" s="43">
        <v>-67.400000000000006</v>
      </c>
      <c r="K6" s="43">
        <v>-90.2</v>
      </c>
      <c r="L6" s="43">
        <v>-58.4</v>
      </c>
      <c r="M6" s="10">
        <v>-37.799999999999997</v>
      </c>
    </row>
    <row r="7" spans="2:15" ht="15.75" thickBot="1" x14ac:dyDescent="0.3">
      <c r="B7" s="42" t="s">
        <v>67</v>
      </c>
      <c r="C7" s="43">
        <v>84.3</v>
      </c>
      <c r="D7" s="43">
        <v>88.3</v>
      </c>
      <c r="E7" s="43">
        <v>87.2</v>
      </c>
      <c r="F7" s="43">
        <v>126.2</v>
      </c>
      <c r="G7" s="43">
        <v>132.4</v>
      </c>
      <c r="H7" s="43">
        <v>147.69999999999999</v>
      </c>
      <c r="I7" s="43">
        <v>162.80000000000001</v>
      </c>
      <c r="J7" s="43">
        <v>155.6</v>
      </c>
      <c r="K7" s="43">
        <v>142.30000000000001</v>
      </c>
      <c r="L7" s="43">
        <v>111</v>
      </c>
      <c r="M7" s="10">
        <v>128</v>
      </c>
    </row>
    <row r="8" spans="2:15" ht="15.75" thickBot="1" x14ac:dyDescent="0.3">
      <c r="B8" s="42" t="s">
        <v>68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21.6</v>
      </c>
      <c r="L8" s="43">
        <v>0</v>
      </c>
      <c r="M8" s="10" t="s">
        <v>91</v>
      </c>
    </row>
    <row r="9" spans="2:15" ht="15.75" thickBot="1" x14ac:dyDescent="0.3">
      <c r="B9" s="42" t="s">
        <v>69</v>
      </c>
      <c r="C9" s="43">
        <v>474.9</v>
      </c>
      <c r="D9" s="43">
        <v>489</v>
      </c>
      <c r="E9" s="43">
        <v>522</v>
      </c>
      <c r="F9" s="43">
        <v>470.3</v>
      </c>
      <c r="G9" s="43">
        <v>556.1</v>
      </c>
      <c r="H9" s="43">
        <v>513.5</v>
      </c>
      <c r="I9" s="43">
        <v>545.4</v>
      </c>
      <c r="J9" s="43">
        <v>599.6</v>
      </c>
      <c r="K9" s="43">
        <v>631.20000000000005</v>
      </c>
      <c r="L9" s="43">
        <v>713.6</v>
      </c>
      <c r="M9" s="10">
        <v>864.4</v>
      </c>
    </row>
    <row r="10" spans="2:15" ht="15.75" thickBot="1" x14ac:dyDescent="0.3">
      <c r="B10" s="42" t="s">
        <v>70</v>
      </c>
      <c r="C10" s="43">
        <v>-32.200000000000003</v>
      </c>
      <c r="D10" s="43">
        <v>-29</v>
      </c>
      <c r="E10" s="43">
        <v>-47.8</v>
      </c>
      <c r="F10" s="43">
        <v>-39</v>
      </c>
      <c r="G10" s="43">
        <v>-41</v>
      </c>
      <c r="H10" s="43">
        <v>-42.3</v>
      </c>
      <c r="I10" s="43">
        <v>-58</v>
      </c>
      <c r="J10" s="43">
        <v>-66.400000000000006</v>
      </c>
      <c r="K10" s="43">
        <v>-71.400000000000006</v>
      </c>
      <c r="L10" s="43">
        <v>-70.8</v>
      </c>
      <c r="M10" s="10">
        <v>-75.8</v>
      </c>
    </row>
    <row r="11" spans="2:15" ht="15.75" thickBot="1" x14ac:dyDescent="0.3">
      <c r="B11" s="42" t="s">
        <v>11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-495.2</v>
      </c>
      <c r="L11" s="43">
        <v>0</v>
      </c>
      <c r="M11" s="10" t="s">
        <v>91</v>
      </c>
    </row>
    <row r="12" spans="2:15" ht="15.75" thickBot="1" x14ac:dyDescent="0.3">
      <c r="B12" s="42" t="s">
        <v>71</v>
      </c>
      <c r="C12" s="43">
        <v>-9.5</v>
      </c>
      <c r="D12" s="43">
        <f>19.6+16.5</f>
        <v>36.1</v>
      </c>
      <c r="E12" s="43">
        <f>30.8-3.9+28.5</f>
        <v>55.400000000000006</v>
      </c>
      <c r="F12" s="43">
        <v>12.1</v>
      </c>
      <c r="G12" s="43">
        <v>23.5</v>
      </c>
      <c r="H12" s="43">
        <v>24.2</v>
      </c>
      <c r="I12" s="43">
        <v>26.3</v>
      </c>
      <c r="J12" s="43">
        <v>6.8</v>
      </c>
      <c r="K12" s="43">
        <v>18.600000000000001</v>
      </c>
      <c r="L12" s="43">
        <v>34.299999999999997</v>
      </c>
      <c r="M12" s="10">
        <v>63.6</v>
      </c>
    </row>
    <row r="13" spans="2:15" ht="15.75" thickBot="1" x14ac:dyDescent="0.3">
      <c r="B13" s="12" t="s">
        <v>72</v>
      </c>
      <c r="C13" s="41">
        <f t="shared" ref="C13:E13" si="0">+SUM(C4:C12)</f>
        <v>923.39999999999986</v>
      </c>
      <c r="D13" s="41">
        <f t="shared" si="0"/>
        <v>1094.8</v>
      </c>
      <c r="E13" s="41">
        <f t="shared" si="0"/>
        <v>1024.7</v>
      </c>
      <c r="F13" s="41">
        <f>+SUM(F4:F12)</f>
        <v>1152.7</v>
      </c>
      <c r="G13" s="41">
        <v>1254</v>
      </c>
      <c r="H13" s="41">
        <v>1290.2</v>
      </c>
      <c r="I13" s="41">
        <v>1315.4</v>
      </c>
      <c r="J13" s="41">
        <v>1387.1</v>
      </c>
      <c r="K13" s="41">
        <v>1298.0999999999999</v>
      </c>
      <c r="L13" s="41">
        <v>1197</v>
      </c>
      <c r="M13" s="7">
        <f>+SUM(M4:M12)</f>
        <v>1187.2</v>
      </c>
    </row>
    <row r="14" spans="2:15" ht="15.75" thickBot="1" x14ac:dyDescent="0.3">
      <c r="B14" s="42" t="s">
        <v>73</v>
      </c>
      <c r="C14" s="43">
        <v>113.7</v>
      </c>
      <c r="D14" s="43">
        <v>-18.600000000000001</v>
      </c>
      <c r="E14" s="43">
        <v>82.4</v>
      </c>
      <c r="F14" s="43">
        <v>-72.8</v>
      </c>
      <c r="G14" s="43">
        <v>-20.6</v>
      </c>
      <c r="H14" s="43">
        <v>-141.69999999999999</v>
      </c>
      <c r="I14" s="43">
        <v>-75.900000000000006</v>
      </c>
      <c r="J14" s="43">
        <v>63.5</v>
      </c>
      <c r="K14" s="43">
        <v>-24</v>
      </c>
      <c r="L14" s="43">
        <v>54.2</v>
      </c>
      <c r="M14" s="10">
        <v>4.0999999999999996</v>
      </c>
    </row>
    <row r="15" spans="2:15" ht="15.75" thickBot="1" x14ac:dyDescent="0.3">
      <c r="B15" s="12" t="s">
        <v>74</v>
      </c>
      <c r="C15" s="41">
        <f t="shared" ref="C15:E15" si="1">+C13+C14</f>
        <v>1037.0999999999999</v>
      </c>
      <c r="D15" s="41">
        <f t="shared" si="1"/>
        <v>1076.2</v>
      </c>
      <c r="E15" s="41">
        <f t="shared" si="1"/>
        <v>1107.1000000000001</v>
      </c>
      <c r="F15" s="41">
        <f>+F13+F14</f>
        <v>1079.9000000000001</v>
      </c>
      <c r="G15" s="41">
        <v>1233.4000000000001</v>
      </c>
      <c r="H15" s="41">
        <v>1148.5</v>
      </c>
      <c r="I15" s="41">
        <v>1239.5</v>
      </c>
      <c r="J15" s="41">
        <v>1450.6</v>
      </c>
      <c r="K15" s="41">
        <v>1274.0999999999999</v>
      </c>
      <c r="L15" s="41">
        <v>1251.2</v>
      </c>
      <c r="M15" s="7">
        <f>+M13+M14</f>
        <v>1191.3</v>
      </c>
      <c r="O15" s="49"/>
    </row>
    <row r="16" spans="2:15" ht="15.75" thickBot="1" x14ac:dyDescent="0.3">
      <c r="B16" s="42" t="s">
        <v>75</v>
      </c>
      <c r="C16" s="43">
        <v>-10.7</v>
      </c>
      <c r="D16" s="43">
        <v>-12.2</v>
      </c>
      <c r="E16" s="43">
        <v>2.1</v>
      </c>
      <c r="F16" s="43">
        <v>-3</v>
      </c>
      <c r="G16" s="43">
        <v>-1.6</v>
      </c>
      <c r="H16" s="43">
        <v>-5.5</v>
      </c>
      <c r="I16" s="43">
        <v>-129.9</v>
      </c>
      <c r="J16" s="43">
        <v>-36.5</v>
      </c>
      <c r="K16" s="43">
        <v>-42.6</v>
      </c>
      <c r="L16" s="43">
        <v>-35.1</v>
      </c>
      <c r="M16" s="10">
        <v>-37.4</v>
      </c>
    </row>
    <row r="17" spans="2:13" ht="15.75" thickBot="1" x14ac:dyDescent="0.3">
      <c r="B17" s="42" t="s">
        <v>76</v>
      </c>
      <c r="C17" s="43">
        <v>-741</v>
      </c>
      <c r="D17" s="43">
        <v>-761.2</v>
      </c>
      <c r="E17" s="43">
        <v>-804.5</v>
      </c>
      <c r="F17" s="43">
        <v>-834.5</v>
      </c>
      <c r="G17" s="43">
        <v>-634</v>
      </c>
      <c r="H17" s="43">
        <v>-377.5</v>
      </c>
      <c r="I17" s="43">
        <v>-324.2</v>
      </c>
      <c r="J17" s="43">
        <v>-524</v>
      </c>
      <c r="K17" s="43">
        <v>-577.4</v>
      </c>
      <c r="L17" s="43">
        <v>-446.1</v>
      </c>
      <c r="M17" s="10">
        <v>-290.8</v>
      </c>
    </row>
    <row r="18" spans="2:13" ht="15.75" thickBot="1" x14ac:dyDescent="0.3">
      <c r="B18" s="42" t="s">
        <v>77</v>
      </c>
      <c r="C18" s="43">
        <v>0</v>
      </c>
      <c r="D18" s="43">
        <v>66.5</v>
      </c>
      <c r="E18" s="43">
        <v>0</v>
      </c>
      <c r="F18" s="43">
        <v>-9.3000000000000007</v>
      </c>
      <c r="G18" s="43">
        <v>0</v>
      </c>
      <c r="H18" s="43">
        <v>0</v>
      </c>
      <c r="I18" s="43">
        <v>0</v>
      </c>
      <c r="J18" s="43">
        <v>0</v>
      </c>
      <c r="K18" s="43">
        <v>-725.5</v>
      </c>
      <c r="L18" s="43">
        <v>0</v>
      </c>
      <c r="M18" s="10" t="s">
        <v>103</v>
      </c>
    </row>
    <row r="19" spans="2:13" ht="15.75" thickBot="1" x14ac:dyDescent="0.3">
      <c r="B19" s="42" t="s">
        <v>78</v>
      </c>
      <c r="C19" s="43">
        <v>7.2</v>
      </c>
      <c r="D19" s="43">
        <v>3.5</v>
      </c>
      <c r="E19" s="43">
        <v>4.2</v>
      </c>
      <c r="F19" s="43">
        <v>6.4</v>
      </c>
      <c r="G19" s="43">
        <v>3.2</v>
      </c>
      <c r="H19" s="43">
        <v>0.2</v>
      </c>
      <c r="I19" s="43">
        <v>1.3</v>
      </c>
      <c r="J19" s="43">
        <v>0</v>
      </c>
      <c r="K19" s="44">
        <v>0</v>
      </c>
      <c r="L19" s="44">
        <v>1.1000000000000001</v>
      </c>
      <c r="M19" s="44">
        <v>11.6</v>
      </c>
    </row>
    <row r="20" spans="2:13" ht="15.75" thickBot="1" x14ac:dyDescent="0.3">
      <c r="B20" s="42" t="s">
        <v>79</v>
      </c>
      <c r="C20" s="43">
        <f>-22.4-1.8</f>
        <v>-24.2</v>
      </c>
      <c r="D20" s="43">
        <f>-28.5-5.7</f>
        <v>-34.200000000000003</v>
      </c>
      <c r="E20" s="43">
        <f>-0.7-27</f>
        <v>-27.7</v>
      </c>
      <c r="F20" s="43">
        <v>-7.3</v>
      </c>
      <c r="G20" s="43">
        <v>-68.099999999999994</v>
      </c>
      <c r="H20" s="43">
        <v>0</v>
      </c>
      <c r="I20" s="43">
        <v>-18.3</v>
      </c>
      <c r="J20" s="43">
        <v>0</v>
      </c>
      <c r="K20" s="43">
        <v>-36.700000000000003</v>
      </c>
      <c r="L20" s="43">
        <v>-8.6999999999999993</v>
      </c>
      <c r="M20" s="10">
        <v>-1.2</v>
      </c>
    </row>
    <row r="21" spans="2:13" ht="15.75" thickBot="1" x14ac:dyDescent="0.3">
      <c r="B21" s="42" t="s">
        <v>80</v>
      </c>
      <c r="C21" s="43">
        <f>97.6+73.9-2.7</f>
        <v>168.8</v>
      </c>
      <c r="D21" s="43">
        <f>-15.9-0.2</f>
        <v>-16.100000000000001</v>
      </c>
      <c r="E21" s="43">
        <f>-74.2-12.3</f>
        <v>-86.5</v>
      </c>
      <c r="F21" s="43">
        <v>-2.6</v>
      </c>
      <c r="G21" s="43">
        <v>2.8</v>
      </c>
      <c r="H21" s="43">
        <v>-39.5</v>
      </c>
      <c r="I21" s="43">
        <v>-30</v>
      </c>
      <c r="J21" s="43">
        <v>-0.1</v>
      </c>
      <c r="K21" s="43">
        <v>0.5</v>
      </c>
      <c r="L21" s="43">
        <v>-1.6</v>
      </c>
      <c r="M21" s="10">
        <v>-3</v>
      </c>
    </row>
    <row r="22" spans="2:13" ht="15.75" thickBot="1" x14ac:dyDescent="0.3">
      <c r="B22" s="12" t="s">
        <v>81</v>
      </c>
      <c r="C22" s="41">
        <f t="shared" ref="C22:E22" si="2">+SUM(C16:C21)</f>
        <v>-599.90000000000009</v>
      </c>
      <c r="D22" s="41">
        <f t="shared" si="2"/>
        <v>-753.70000000000016</v>
      </c>
      <c r="E22" s="41">
        <f t="shared" si="2"/>
        <v>-912.4</v>
      </c>
      <c r="F22" s="41">
        <f>+SUM(F16:F21)</f>
        <v>-850.3</v>
      </c>
      <c r="G22" s="41">
        <v>-697.7</v>
      </c>
      <c r="H22" s="41">
        <v>-422.3</v>
      </c>
      <c r="I22" s="41">
        <v>-501.1</v>
      </c>
      <c r="J22" s="41">
        <v>-560.6</v>
      </c>
      <c r="K22" s="41">
        <v>-1381.7</v>
      </c>
      <c r="L22" s="41">
        <v>-490.4</v>
      </c>
      <c r="M22" s="7">
        <f>+SUM(M16:M21)</f>
        <v>-320.79999999999995</v>
      </c>
    </row>
    <row r="23" spans="2:13" ht="15.75" thickBot="1" x14ac:dyDescent="0.3">
      <c r="B23" s="12" t="s">
        <v>82</v>
      </c>
      <c r="C23" s="41">
        <f t="shared" ref="C23:E23" si="3">+C22+C15</f>
        <v>437.19999999999982</v>
      </c>
      <c r="D23" s="41">
        <f t="shared" si="3"/>
        <v>322.49999999999989</v>
      </c>
      <c r="E23" s="41">
        <f t="shared" si="3"/>
        <v>194.70000000000016</v>
      </c>
      <c r="F23" s="41">
        <f>+F22+F15</f>
        <v>229.60000000000014</v>
      </c>
      <c r="G23" s="41">
        <v>535.70000000000005</v>
      </c>
      <c r="H23" s="41">
        <v>726.2</v>
      </c>
      <c r="I23" s="41">
        <v>738.4</v>
      </c>
      <c r="J23" s="41">
        <v>890</v>
      </c>
      <c r="K23" s="41">
        <v>-107.6</v>
      </c>
      <c r="L23" s="41">
        <v>760.8</v>
      </c>
      <c r="M23" s="7">
        <f>+M22+M15</f>
        <v>870.5</v>
      </c>
    </row>
    <row r="24" spans="2:13" ht="15.75" thickBot="1" x14ac:dyDescent="0.3">
      <c r="B24" s="42" t="s">
        <v>83</v>
      </c>
      <c r="C24" s="43">
        <v>449.4</v>
      </c>
      <c r="D24" s="43">
        <v>800.7</v>
      </c>
      <c r="E24" s="43">
        <v>810.6</v>
      </c>
      <c r="F24" s="43">
        <v>926.9</v>
      </c>
      <c r="G24" s="43">
        <v>790.6</v>
      </c>
      <c r="H24" s="43">
        <v>1769.5</v>
      </c>
      <c r="I24" s="43">
        <v>707.9</v>
      </c>
      <c r="J24" s="43" t="s">
        <v>84</v>
      </c>
      <c r="K24" s="43">
        <v>275.5</v>
      </c>
      <c r="L24" s="43">
        <v>34.5</v>
      </c>
      <c r="M24" s="10">
        <v>893</v>
      </c>
    </row>
    <row r="25" spans="2:13" ht="15.75" thickBot="1" x14ac:dyDescent="0.3">
      <c r="B25" s="42" t="s">
        <v>85</v>
      </c>
      <c r="C25" s="43">
        <v>0</v>
      </c>
      <c r="D25" s="43">
        <v>-857.5</v>
      </c>
      <c r="E25" s="43">
        <v>-651.1</v>
      </c>
      <c r="F25" s="43">
        <v>-847.8</v>
      </c>
      <c r="G25" s="43">
        <v>-784.6</v>
      </c>
      <c r="H25" s="43">
        <v>-1587.1</v>
      </c>
      <c r="I25" s="43">
        <v>-808.6</v>
      </c>
      <c r="J25" s="43">
        <v>-274.8</v>
      </c>
      <c r="K25" s="43">
        <v>-1582.4</v>
      </c>
      <c r="L25" s="43">
        <v>-287.5</v>
      </c>
      <c r="M25" s="10">
        <v>-541.70000000000005</v>
      </c>
    </row>
    <row r="26" spans="2:13" ht="15.75" thickBot="1" x14ac:dyDescent="0.3">
      <c r="B26" s="42" t="s">
        <v>105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1274.7</v>
      </c>
      <c r="L26" s="43">
        <v>-2.1</v>
      </c>
      <c r="M26" s="10">
        <v>0</v>
      </c>
    </row>
    <row r="27" spans="2:13" ht="15.75" thickBot="1" x14ac:dyDescent="0.3">
      <c r="B27" s="42" t="s">
        <v>106</v>
      </c>
      <c r="C27" s="43"/>
      <c r="D27" s="43"/>
      <c r="E27" s="43"/>
      <c r="F27" s="43"/>
      <c r="G27" s="43"/>
      <c r="H27" s="43"/>
      <c r="I27" s="43"/>
      <c r="J27" s="43"/>
      <c r="K27" s="43"/>
      <c r="L27" s="43">
        <v>-24.7</v>
      </c>
      <c r="M27" s="10">
        <v>-65.625</v>
      </c>
    </row>
    <row r="28" spans="2:13" ht="15.75" thickBot="1" x14ac:dyDescent="0.3">
      <c r="B28" s="42" t="s">
        <v>86</v>
      </c>
      <c r="C28" s="43">
        <v>-84.3</v>
      </c>
      <c r="D28" s="43">
        <v>-88.3</v>
      </c>
      <c r="E28" s="43">
        <v>-87.2</v>
      </c>
      <c r="F28" s="43">
        <v>-178.1</v>
      </c>
      <c r="G28" s="43">
        <v>-194.5</v>
      </c>
      <c r="H28" s="43">
        <v>-180.3</v>
      </c>
      <c r="I28" s="43">
        <v>-188.5</v>
      </c>
      <c r="J28" s="43">
        <v>-180.7</v>
      </c>
      <c r="K28" s="43">
        <v>-188.5</v>
      </c>
      <c r="L28" s="43">
        <v>-158.30000000000001</v>
      </c>
      <c r="M28" s="10">
        <v>-152.27500000000001</v>
      </c>
    </row>
    <row r="29" spans="2:13" ht="15.75" thickBot="1" x14ac:dyDescent="0.3">
      <c r="B29" s="42" t="s">
        <v>87</v>
      </c>
      <c r="C29" s="43">
        <v>-238.9</v>
      </c>
      <c r="D29" s="43">
        <v>-258.5</v>
      </c>
      <c r="E29" s="43">
        <v>-287.5</v>
      </c>
      <c r="F29" s="43">
        <v>-317</v>
      </c>
      <c r="G29" s="43">
        <v>-351</v>
      </c>
      <c r="H29" s="43">
        <v>-390.2</v>
      </c>
      <c r="I29" s="43">
        <v>-433.1</v>
      </c>
      <c r="J29" s="43">
        <v>-477.2</v>
      </c>
      <c r="K29" s="43">
        <v>-527.5</v>
      </c>
      <c r="L29" s="43">
        <v>-608.29999999999995</v>
      </c>
      <c r="M29" s="10">
        <v>-362.9</v>
      </c>
    </row>
    <row r="30" spans="2:13" ht="15.75" thickBot="1" x14ac:dyDescent="0.3">
      <c r="B30" s="42" t="s">
        <v>88</v>
      </c>
      <c r="C30" s="43">
        <v>0</v>
      </c>
      <c r="D30" s="43">
        <v>0</v>
      </c>
      <c r="E30" s="43">
        <v>0</v>
      </c>
      <c r="F30" s="43">
        <v>0</v>
      </c>
      <c r="G30" s="43">
        <v>-5.6</v>
      </c>
      <c r="H30" s="43">
        <v>-5.6</v>
      </c>
      <c r="I30" s="43">
        <v>-5.6</v>
      </c>
      <c r="J30" s="43">
        <v>-6</v>
      </c>
      <c r="K30" s="43">
        <v>-7.2</v>
      </c>
      <c r="L30" s="43">
        <v>-7.2</v>
      </c>
      <c r="M30" s="10">
        <v>-6.2</v>
      </c>
    </row>
    <row r="31" spans="2:13" ht="15.75" thickBot="1" x14ac:dyDescent="0.3">
      <c r="B31" s="42" t="s">
        <v>89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39.299999999999997</v>
      </c>
      <c r="K31" s="43">
        <v>12.5</v>
      </c>
      <c r="L31" s="43">
        <v>1.9</v>
      </c>
      <c r="M31" s="10">
        <v>0</v>
      </c>
    </row>
    <row r="32" spans="2:13" ht="15.75" thickBot="1" x14ac:dyDescent="0.3">
      <c r="B32" s="42" t="s">
        <v>90</v>
      </c>
      <c r="C32" s="43">
        <v>0</v>
      </c>
      <c r="D32" s="43">
        <v>0</v>
      </c>
      <c r="E32" s="43">
        <v>0</v>
      </c>
      <c r="F32" s="43">
        <v>0</v>
      </c>
      <c r="G32" s="43">
        <v>86.7</v>
      </c>
      <c r="H32" s="43">
        <v>0</v>
      </c>
      <c r="I32" s="43">
        <v>0</v>
      </c>
      <c r="J32" s="43">
        <v>218.8</v>
      </c>
      <c r="K32" s="43">
        <v>882.2</v>
      </c>
      <c r="L32" s="43" t="s">
        <v>91</v>
      </c>
      <c r="M32" s="10" t="s">
        <v>91</v>
      </c>
    </row>
    <row r="33" spans="2:13" ht="15.75" thickBot="1" x14ac:dyDescent="0.3">
      <c r="B33" s="42" t="s">
        <v>92</v>
      </c>
      <c r="C33" s="43">
        <v>-330.1</v>
      </c>
      <c r="D33" s="43">
        <v>8.1999999999999993</v>
      </c>
      <c r="E33" s="43">
        <v>43.3</v>
      </c>
      <c r="F33" s="43">
        <v>0</v>
      </c>
      <c r="G33" s="43">
        <v>-86.7</v>
      </c>
      <c r="H33" s="43">
        <v>-22.9</v>
      </c>
      <c r="I33" s="43">
        <v>-121.5</v>
      </c>
      <c r="J33" s="43">
        <v>-192.8</v>
      </c>
      <c r="K33" s="43">
        <v>-197.6</v>
      </c>
      <c r="L33" s="43">
        <v>-51.3</v>
      </c>
      <c r="M33" s="10">
        <v>-15.9</v>
      </c>
    </row>
    <row r="34" spans="2:13" ht="15.75" thickBot="1" x14ac:dyDescent="0.3">
      <c r="B34" s="42" t="s">
        <v>93</v>
      </c>
      <c r="C34" s="43">
        <v>0</v>
      </c>
      <c r="D34" s="43">
        <v>0</v>
      </c>
      <c r="E34" s="43">
        <v>0</v>
      </c>
      <c r="F34" s="43">
        <v>29.9</v>
      </c>
      <c r="G34" s="43">
        <v>44.1</v>
      </c>
      <c r="H34" s="43">
        <v>44.7</v>
      </c>
      <c r="I34" s="43">
        <v>92.4</v>
      </c>
      <c r="J34" s="43">
        <v>116.7</v>
      </c>
      <c r="K34" s="43">
        <v>100.8</v>
      </c>
      <c r="L34" s="43">
        <v>40.5</v>
      </c>
      <c r="M34" s="10">
        <v>28.8</v>
      </c>
    </row>
    <row r="35" spans="2:13" ht="15.75" thickBot="1" x14ac:dyDescent="0.3">
      <c r="B35" s="42" t="s">
        <v>104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0">
        <v>-9.5</v>
      </c>
    </row>
    <row r="36" spans="2:13" ht="15.75" thickBot="1" x14ac:dyDescent="0.3">
      <c r="B36" s="42" t="s">
        <v>94</v>
      </c>
      <c r="C36" s="43">
        <v>-1.4</v>
      </c>
      <c r="D36" s="43">
        <v>0</v>
      </c>
      <c r="E36" s="43">
        <v>-0.6</v>
      </c>
      <c r="F36" s="43">
        <v>58.9</v>
      </c>
      <c r="G36" s="43">
        <v>0</v>
      </c>
      <c r="H36" s="43">
        <v>0</v>
      </c>
      <c r="I36" s="43">
        <v>0</v>
      </c>
      <c r="J36" s="43">
        <v>-1.6</v>
      </c>
      <c r="K36" s="43">
        <v>2.6</v>
      </c>
      <c r="L36" s="43" t="s">
        <v>91</v>
      </c>
      <c r="M36" s="10">
        <v>0.5</v>
      </c>
    </row>
    <row r="37" spans="2:13" ht="15.75" thickBot="1" x14ac:dyDescent="0.3">
      <c r="B37" s="12" t="s">
        <v>95</v>
      </c>
      <c r="C37" s="41">
        <f>+SUM(C24:C36)</f>
        <v>-205.30000000000007</v>
      </c>
      <c r="D37" s="41">
        <f>+SUM(D24:D36)</f>
        <v>-395.4</v>
      </c>
      <c r="E37" s="41">
        <f>+SUM(E24:E36)</f>
        <v>-172.49999999999997</v>
      </c>
      <c r="F37" s="41">
        <f>+SUM(F24:F36)</f>
        <v>-327.20000000000005</v>
      </c>
      <c r="G37" s="41">
        <v>-501</v>
      </c>
      <c r="H37" s="41">
        <v>-371.9</v>
      </c>
      <c r="I37" s="41">
        <v>-757</v>
      </c>
      <c r="J37" s="41">
        <v>-758.3</v>
      </c>
      <c r="K37" s="41">
        <v>45.1</v>
      </c>
      <c r="L37" s="41">
        <v>-1062.5</v>
      </c>
      <c r="M37" s="7">
        <f>+SUM(M24:M36)</f>
        <v>-231.8</v>
      </c>
    </row>
    <row r="38" spans="2:13" ht="15.75" thickBot="1" x14ac:dyDescent="0.3">
      <c r="B38" s="12" t="s">
        <v>96</v>
      </c>
      <c r="C38" s="41">
        <f t="shared" ref="C38:J38" si="4">+C37+C23</f>
        <v>231.89999999999975</v>
      </c>
      <c r="D38" s="41">
        <f t="shared" si="4"/>
        <v>-72.900000000000091</v>
      </c>
      <c r="E38" s="41">
        <f t="shared" si="4"/>
        <v>22.200000000000188</v>
      </c>
      <c r="F38" s="41">
        <f t="shared" si="4"/>
        <v>-97.599999999999909</v>
      </c>
      <c r="G38" s="41">
        <f t="shared" si="4"/>
        <v>34.700000000000045</v>
      </c>
      <c r="H38" s="41">
        <f t="shared" si="4"/>
        <v>354.30000000000007</v>
      </c>
      <c r="I38" s="41">
        <f t="shared" si="4"/>
        <v>-18.600000000000023</v>
      </c>
      <c r="J38" s="41">
        <f t="shared" si="4"/>
        <v>131.70000000000005</v>
      </c>
      <c r="K38" s="41">
        <v>-62.5</v>
      </c>
      <c r="L38" s="41">
        <v>-301.7</v>
      </c>
      <c r="M38" s="7">
        <f>+M37+M23</f>
        <v>638.70000000000005</v>
      </c>
    </row>
    <row r="39" spans="2:13" ht="15.75" thickBot="1" x14ac:dyDescent="0.3">
      <c r="B39" s="42" t="s">
        <v>97</v>
      </c>
      <c r="C39" s="43">
        <v>6.5</v>
      </c>
      <c r="D39" s="43">
        <v>-76</v>
      </c>
      <c r="E39" s="43">
        <v>14.9</v>
      </c>
      <c r="F39" s="43">
        <v>-8.1</v>
      </c>
      <c r="G39" s="43">
        <v>-12.7</v>
      </c>
      <c r="H39" s="43">
        <v>-50.1</v>
      </c>
      <c r="I39" s="43">
        <v>-1.1000000000000001</v>
      </c>
      <c r="J39" s="43">
        <v>-16.5</v>
      </c>
      <c r="K39" s="43">
        <v>10.3</v>
      </c>
      <c r="L39" s="43">
        <v>-16.2</v>
      </c>
      <c r="M39" s="10">
        <v>0.8</v>
      </c>
    </row>
    <row r="40" spans="2:13" ht="15.75" thickBot="1" x14ac:dyDescent="0.3">
      <c r="B40" s="12" t="s">
        <v>98</v>
      </c>
      <c r="C40" s="41">
        <v>197.1</v>
      </c>
      <c r="D40" s="41">
        <v>435.5</v>
      </c>
      <c r="E40" s="41">
        <v>286.60000000000002</v>
      </c>
      <c r="F40" s="41">
        <v>323.7</v>
      </c>
      <c r="G40" s="41">
        <v>218</v>
      </c>
      <c r="H40" s="41">
        <v>240</v>
      </c>
      <c r="I40" s="41">
        <v>544.20000000000005</v>
      </c>
      <c r="J40" s="41">
        <v>524.5</v>
      </c>
      <c r="K40" s="41">
        <v>639.70000000000005</v>
      </c>
      <c r="L40" s="41">
        <v>587.5</v>
      </c>
      <c r="M40" s="7">
        <f>+L42</f>
        <v>269.60000000000002</v>
      </c>
    </row>
    <row r="41" spans="2:13" ht="15.75" thickBot="1" x14ac:dyDescent="0.3">
      <c r="B41" s="42" t="s">
        <v>99</v>
      </c>
      <c r="C41" s="43">
        <f t="shared" ref="C41:E41" si="5">+C39+C38</f>
        <v>238.39999999999975</v>
      </c>
      <c r="D41" s="43">
        <f t="shared" si="5"/>
        <v>-148.90000000000009</v>
      </c>
      <c r="E41" s="43">
        <f t="shared" si="5"/>
        <v>37.100000000000186</v>
      </c>
      <c r="F41" s="43">
        <f>+F39+F38</f>
        <v>-105.6999999999999</v>
      </c>
      <c r="G41" s="43">
        <v>22</v>
      </c>
      <c r="H41" s="43">
        <v>304.2</v>
      </c>
      <c r="I41" s="43">
        <v>-19.7</v>
      </c>
      <c r="J41" s="43">
        <v>115.2</v>
      </c>
      <c r="K41" s="43">
        <v>-52.2</v>
      </c>
      <c r="L41" s="43">
        <v>-317.89999999999998</v>
      </c>
      <c r="M41" s="10">
        <f>+M38+M39</f>
        <v>639.5</v>
      </c>
    </row>
    <row r="42" spans="2:13" ht="15.75" thickBot="1" x14ac:dyDescent="0.3">
      <c r="B42" s="45" t="s">
        <v>100</v>
      </c>
      <c r="C42" s="46">
        <f t="shared" ref="C42:E42" si="6">+C40+C41</f>
        <v>435.49999999999977</v>
      </c>
      <c r="D42" s="46">
        <f t="shared" si="6"/>
        <v>286.59999999999991</v>
      </c>
      <c r="E42" s="46">
        <f t="shared" si="6"/>
        <v>323.70000000000022</v>
      </c>
      <c r="F42" s="46">
        <f>+F40+F41</f>
        <v>218.00000000000009</v>
      </c>
      <c r="G42" s="46">
        <v>240</v>
      </c>
      <c r="H42" s="46">
        <v>544.20000000000005</v>
      </c>
      <c r="I42" s="46">
        <v>524.5</v>
      </c>
      <c r="J42" s="46">
        <v>639.70000000000005</v>
      </c>
      <c r="K42" s="46">
        <v>587.5</v>
      </c>
      <c r="L42" s="46">
        <v>269.60000000000002</v>
      </c>
      <c r="M42" s="47">
        <f>+M40+M41</f>
        <v>909.1</v>
      </c>
    </row>
    <row r="43" spans="2:13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31"/>
  <sheetViews>
    <sheetView workbookViewId="0">
      <selection activeCell="C24" sqref="C24"/>
    </sheetView>
  </sheetViews>
  <sheetFormatPr defaultRowHeight="15" x14ac:dyDescent="0.25"/>
  <cols>
    <col min="1" max="1" width="20.5703125" customWidth="1"/>
    <col min="2" max="17" width="11.28515625" customWidth="1"/>
  </cols>
  <sheetData>
    <row r="1" spans="1:17" x14ac:dyDescent="0.25">
      <c r="A1" t="s">
        <v>137</v>
      </c>
    </row>
    <row r="2" spans="1:17" ht="15.75" thickBot="1" x14ac:dyDescent="0.3"/>
    <row r="3" spans="1:17" ht="21" customHeight="1" thickBot="1" x14ac:dyDescent="0.3">
      <c r="A3" s="50" t="s">
        <v>107</v>
      </c>
      <c r="B3" s="51" t="s">
        <v>108</v>
      </c>
      <c r="C3" s="51" t="s">
        <v>109</v>
      </c>
      <c r="D3" s="51" t="s">
        <v>110</v>
      </c>
      <c r="E3" s="51" t="s">
        <v>111</v>
      </c>
      <c r="F3" s="51" t="s">
        <v>112</v>
      </c>
      <c r="G3" s="51" t="s">
        <v>113</v>
      </c>
      <c r="H3" s="51" t="s">
        <v>114</v>
      </c>
      <c r="I3" s="51" t="s">
        <v>115</v>
      </c>
      <c r="J3" s="51" t="s">
        <v>116</v>
      </c>
      <c r="K3" s="51" t="s">
        <v>117</v>
      </c>
      <c r="L3" s="51" t="s">
        <v>118</v>
      </c>
      <c r="M3" s="51" t="s">
        <v>119</v>
      </c>
      <c r="N3" s="51" t="s">
        <v>120</v>
      </c>
      <c r="O3" s="51" t="s">
        <v>121</v>
      </c>
      <c r="P3" s="51" t="s">
        <v>122</v>
      </c>
      <c r="Q3" s="51" t="s">
        <v>123</v>
      </c>
    </row>
    <row r="4" spans="1:17" ht="21" customHeight="1" thickBot="1" x14ac:dyDescent="0.3">
      <c r="A4" s="52" t="s">
        <v>124</v>
      </c>
      <c r="B4" s="53">
        <v>1.1417666666666666</v>
      </c>
      <c r="C4" s="53">
        <v>1.1417666666666666</v>
      </c>
      <c r="D4" s="53">
        <v>1.1417666666666666</v>
      </c>
      <c r="E4" s="53">
        <v>1.1417666666666666</v>
      </c>
      <c r="F4" s="53">
        <v>1.1417666666666666</v>
      </c>
      <c r="G4" s="53">
        <v>1.1417666666666666</v>
      </c>
      <c r="H4" s="53">
        <v>1.1417666666666666</v>
      </c>
      <c r="I4" s="53">
        <v>1.1417666666666666</v>
      </c>
      <c r="J4" s="53">
        <v>1.1417666666666666</v>
      </c>
      <c r="K4" s="53">
        <v>1.1417666666666666</v>
      </c>
      <c r="L4" s="53">
        <v>1.1417666666666666</v>
      </c>
      <c r="M4" s="53">
        <v>1.1417666666666666</v>
      </c>
      <c r="N4" s="53">
        <v>1.1417666666666666</v>
      </c>
      <c r="O4" s="53">
        <v>1.1417666666666666</v>
      </c>
      <c r="P4" s="53">
        <v>1.1417666666666666</v>
      </c>
      <c r="Q4" s="54">
        <v>1.1417666666666666</v>
      </c>
    </row>
    <row r="5" spans="1:17" ht="21" customHeight="1" thickBot="1" x14ac:dyDescent="0.3">
      <c r="A5" s="55" t="s">
        <v>125</v>
      </c>
      <c r="B5" s="56">
        <v>274.3</v>
      </c>
      <c r="C5" s="56">
        <v>281.7</v>
      </c>
      <c r="D5" s="56">
        <v>275</v>
      </c>
      <c r="E5" s="56">
        <v>278.60000000000002</v>
      </c>
      <c r="F5" s="56">
        <v>278.5</v>
      </c>
      <c r="G5" s="56">
        <v>266.5</v>
      </c>
      <c r="H5" s="56">
        <v>271.8</v>
      </c>
      <c r="I5" s="56">
        <v>272.2</v>
      </c>
      <c r="J5" s="56">
        <v>263.8</v>
      </c>
      <c r="K5" s="56">
        <v>260.89999999999998</v>
      </c>
      <c r="L5" s="56">
        <v>255</v>
      </c>
      <c r="M5" s="56">
        <v>263.60000000000002</v>
      </c>
      <c r="N5" s="56">
        <v>251.8</v>
      </c>
      <c r="O5" s="56">
        <v>252.4</v>
      </c>
      <c r="P5" s="56">
        <v>241</v>
      </c>
      <c r="Q5" s="57">
        <v>248.4</v>
      </c>
    </row>
    <row r="6" spans="1:17" ht="21" customHeight="1" thickBot="1" x14ac:dyDescent="0.3">
      <c r="A6" s="58" t="s">
        <v>126</v>
      </c>
      <c r="B6" s="59">
        <v>269.5</v>
      </c>
      <c r="C6" s="59">
        <v>271.39999999999998</v>
      </c>
      <c r="D6" s="59">
        <v>270.89999999999998</v>
      </c>
      <c r="E6" s="59">
        <v>274.10000000000002</v>
      </c>
      <c r="F6" s="59">
        <v>267.8</v>
      </c>
      <c r="G6" s="59">
        <v>264</v>
      </c>
      <c r="H6" s="59">
        <v>264.39999999999998</v>
      </c>
      <c r="I6" s="59">
        <v>270.7</v>
      </c>
      <c r="J6" s="59">
        <v>260.3</v>
      </c>
      <c r="K6" s="59">
        <v>257.89999999999998</v>
      </c>
      <c r="L6" s="59">
        <v>254.6</v>
      </c>
      <c r="M6" s="59">
        <v>260.7</v>
      </c>
      <c r="N6" s="59">
        <v>248.9</v>
      </c>
      <c r="O6" s="59">
        <v>246.8</v>
      </c>
      <c r="P6" s="59">
        <v>239.6</v>
      </c>
      <c r="Q6" s="60">
        <v>244.1</v>
      </c>
    </row>
    <row r="7" spans="1:17" ht="21" customHeight="1" thickBot="1" x14ac:dyDescent="0.3">
      <c r="A7" s="58" t="s">
        <v>127</v>
      </c>
      <c r="B7" s="59">
        <v>4.8</v>
      </c>
      <c r="C7" s="59">
        <v>10.3</v>
      </c>
      <c r="D7" s="59">
        <v>4.0999999999999996</v>
      </c>
      <c r="E7" s="59">
        <v>4.5</v>
      </c>
      <c r="F7" s="59">
        <v>10.7</v>
      </c>
      <c r="G7" s="59">
        <v>2.5</v>
      </c>
      <c r="H7" s="59">
        <v>7.4</v>
      </c>
      <c r="I7" s="59">
        <v>1.5</v>
      </c>
      <c r="J7" s="59">
        <v>3.5</v>
      </c>
      <c r="K7" s="59">
        <v>3</v>
      </c>
      <c r="L7" s="59">
        <v>0.4</v>
      </c>
      <c r="M7" s="59">
        <v>2.9</v>
      </c>
      <c r="N7" s="59">
        <v>2.9</v>
      </c>
      <c r="O7" s="59">
        <v>5.6</v>
      </c>
      <c r="P7" s="59">
        <v>1.4</v>
      </c>
      <c r="Q7" s="60">
        <v>4.3</v>
      </c>
    </row>
    <row r="8" spans="1:17" ht="21" customHeight="1" thickBot="1" x14ac:dyDescent="0.3">
      <c r="A8" s="55" t="s">
        <v>128</v>
      </c>
      <c r="B8" s="56">
        <v>71.7</v>
      </c>
      <c r="C8" s="56">
        <v>75.2</v>
      </c>
      <c r="D8" s="56">
        <v>78.800000000000011</v>
      </c>
      <c r="E8" s="56">
        <v>92.1</v>
      </c>
      <c r="F8" s="56">
        <v>80.2</v>
      </c>
      <c r="G8" s="56">
        <v>80.7</v>
      </c>
      <c r="H8" s="56">
        <v>80</v>
      </c>
      <c r="I8" s="56">
        <v>92.8</v>
      </c>
      <c r="J8" s="56">
        <v>80.099999999999994</v>
      </c>
      <c r="K8" s="56">
        <v>79.5</v>
      </c>
      <c r="L8" s="56">
        <v>77.8</v>
      </c>
      <c r="M8" s="56">
        <v>90.2</v>
      </c>
      <c r="N8" s="56">
        <v>78.5</v>
      </c>
      <c r="O8" s="56">
        <v>86.8</v>
      </c>
      <c r="P8" s="56">
        <v>80.2</v>
      </c>
      <c r="Q8" s="57">
        <v>80.5</v>
      </c>
    </row>
    <row r="9" spans="1:17" ht="21" customHeight="1" thickBot="1" x14ac:dyDescent="0.3">
      <c r="A9" s="58" t="s">
        <v>126</v>
      </c>
      <c r="B9" s="59">
        <v>71.7</v>
      </c>
      <c r="C9" s="59">
        <v>75.2</v>
      </c>
      <c r="D9" s="59">
        <v>78.800000000000011</v>
      </c>
      <c r="E9" s="59">
        <v>89.899999999999991</v>
      </c>
      <c r="F9" s="59">
        <v>77.599999999999994</v>
      </c>
      <c r="G9" s="59">
        <v>77.3</v>
      </c>
      <c r="H9" s="59">
        <v>80</v>
      </c>
      <c r="I9" s="59">
        <v>92.8</v>
      </c>
      <c r="J9" s="59">
        <v>80.099999999999994</v>
      </c>
      <c r="K9" s="59">
        <v>79.5</v>
      </c>
      <c r="L9" s="59">
        <v>77.8</v>
      </c>
      <c r="M9" s="59">
        <v>90.2</v>
      </c>
      <c r="N9" s="59">
        <v>78.5</v>
      </c>
      <c r="O9" s="59">
        <v>86.8</v>
      </c>
      <c r="P9" s="59">
        <v>80.2</v>
      </c>
      <c r="Q9" s="60">
        <v>80.5</v>
      </c>
    </row>
    <row r="10" spans="1:17" ht="21" customHeight="1" thickBot="1" x14ac:dyDescent="0.3">
      <c r="A10" s="58" t="s">
        <v>127</v>
      </c>
      <c r="B10" s="59">
        <v>0</v>
      </c>
      <c r="C10" s="59">
        <v>0</v>
      </c>
      <c r="D10" s="59">
        <v>0</v>
      </c>
      <c r="E10" s="59">
        <v>2.2000000000000002</v>
      </c>
      <c r="F10" s="59">
        <v>2.6</v>
      </c>
      <c r="G10" s="59">
        <v>3.4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60">
        <v>0</v>
      </c>
    </row>
    <row r="11" spans="1:17" ht="21" customHeight="1" thickBot="1" x14ac:dyDescent="0.3">
      <c r="A11" s="61" t="s">
        <v>129</v>
      </c>
      <c r="B11" s="62">
        <v>346</v>
      </c>
      <c r="C11" s="62">
        <v>356.9</v>
      </c>
      <c r="D11" s="62">
        <v>353.8</v>
      </c>
      <c r="E11" s="62">
        <v>370.7</v>
      </c>
      <c r="F11" s="62">
        <v>358.7</v>
      </c>
      <c r="G11" s="62">
        <v>347.2</v>
      </c>
      <c r="H11" s="62">
        <v>351.79999999999995</v>
      </c>
      <c r="I11" s="62">
        <v>365</v>
      </c>
      <c r="J11" s="62">
        <v>343.9</v>
      </c>
      <c r="K11" s="62">
        <v>340.4</v>
      </c>
      <c r="L11" s="62">
        <v>332.79999999999995</v>
      </c>
      <c r="M11" s="62">
        <v>353.79999999999995</v>
      </c>
      <c r="N11" s="62">
        <v>330.29999999999995</v>
      </c>
      <c r="O11" s="62">
        <v>339.20000000000005</v>
      </c>
      <c r="P11" s="62">
        <v>321.2</v>
      </c>
      <c r="Q11" s="63">
        <v>328.9</v>
      </c>
    </row>
    <row r="12" spans="1:17" ht="21" customHeight="1" thickBot="1" x14ac:dyDescent="0.3">
      <c r="A12" s="64" t="s">
        <v>126</v>
      </c>
      <c r="B12" s="65">
        <v>341.2</v>
      </c>
      <c r="C12" s="65">
        <v>346.59999999999997</v>
      </c>
      <c r="D12" s="65">
        <v>349.7</v>
      </c>
      <c r="E12" s="65">
        <v>364</v>
      </c>
      <c r="F12" s="65">
        <v>345.4</v>
      </c>
      <c r="G12" s="65">
        <v>341.3</v>
      </c>
      <c r="H12" s="65">
        <v>344.4</v>
      </c>
      <c r="I12" s="65">
        <v>363.5</v>
      </c>
      <c r="J12" s="65">
        <v>340.4</v>
      </c>
      <c r="K12" s="65">
        <v>337.4</v>
      </c>
      <c r="L12" s="65">
        <v>332.4</v>
      </c>
      <c r="M12" s="65">
        <v>350.9</v>
      </c>
      <c r="N12" s="65">
        <v>327.39999999999998</v>
      </c>
      <c r="O12" s="65">
        <v>333.6</v>
      </c>
      <c r="P12" s="65">
        <v>319.8</v>
      </c>
      <c r="Q12" s="66">
        <v>324.60000000000002</v>
      </c>
    </row>
    <row r="13" spans="1:17" ht="21" customHeight="1" thickBot="1" x14ac:dyDescent="0.3">
      <c r="A13" s="64" t="s">
        <v>127</v>
      </c>
      <c r="B13" s="65">
        <v>4.8</v>
      </c>
      <c r="C13" s="65">
        <v>10.3</v>
      </c>
      <c r="D13" s="65">
        <v>4.0999999999999996</v>
      </c>
      <c r="E13" s="65">
        <v>6.7</v>
      </c>
      <c r="F13" s="65">
        <v>13.299999999999999</v>
      </c>
      <c r="G13" s="65">
        <v>5.9</v>
      </c>
      <c r="H13" s="65">
        <v>7.4</v>
      </c>
      <c r="I13" s="65">
        <v>1.5</v>
      </c>
      <c r="J13" s="65">
        <v>3.5</v>
      </c>
      <c r="K13" s="65">
        <v>3</v>
      </c>
      <c r="L13" s="65">
        <v>0.4</v>
      </c>
      <c r="M13" s="65">
        <v>2.9</v>
      </c>
      <c r="N13" s="65">
        <v>2.9</v>
      </c>
      <c r="O13" s="65">
        <v>5.6</v>
      </c>
      <c r="P13" s="65">
        <v>1.4</v>
      </c>
      <c r="Q13" s="66">
        <v>4.3</v>
      </c>
    </row>
    <row r="14" spans="1:17" ht="21" customHeight="1" thickBot="1" x14ac:dyDescent="0.3">
      <c r="A14" s="55" t="s">
        <v>130</v>
      </c>
      <c r="B14" s="56">
        <v>61.3</v>
      </c>
      <c r="C14" s="56">
        <v>70.8</v>
      </c>
      <c r="D14" s="56">
        <v>62.9</v>
      </c>
      <c r="E14" s="56">
        <v>60.4</v>
      </c>
      <c r="F14" s="56">
        <v>54.800000000000004</v>
      </c>
      <c r="G14" s="56">
        <v>58.1</v>
      </c>
      <c r="H14" s="56">
        <v>63.5</v>
      </c>
      <c r="I14" s="56">
        <v>62.9</v>
      </c>
      <c r="J14" s="56">
        <v>56</v>
      </c>
      <c r="K14" s="56">
        <v>58.9</v>
      </c>
      <c r="L14" s="56">
        <v>61.9</v>
      </c>
      <c r="M14" s="56">
        <v>66.2</v>
      </c>
      <c r="N14" s="56">
        <v>62.6</v>
      </c>
      <c r="O14" s="56">
        <v>74</v>
      </c>
      <c r="P14" s="56">
        <v>70.900000000000006</v>
      </c>
      <c r="Q14" s="57">
        <v>74.8</v>
      </c>
    </row>
    <row r="15" spans="1:17" ht="21" customHeight="1" thickBot="1" x14ac:dyDescent="0.3">
      <c r="A15" s="64" t="s">
        <v>126</v>
      </c>
      <c r="B15" s="59">
        <v>57.3</v>
      </c>
      <c r="C15" s="59">
        <v>59.1</v>
      </c>
      <c r="D15" s="59">
        <v>59.1</v>
      </c>
      <c r="E15" s="59">
        <v>58.6</v>
      </c>
      <c r="F15" s="59">
        <v>52.4</v>
      </c>
      <c r="G15" s="59">
        <v>54.4</v>
      </c>
      <c r="H15" s="59">
        <v>62.1</v>
      </c>
      <c r="I15" s="59">
        <v>60.6</v>
      </c>
      <c r="J15" s="59">
        <v>55.5</v>
      </c>
      <c r="K15" s="59">
        <v>54.5</v>
      </c>
      <c r="L15" s="59">
        <v>55.4</v>
      </c>
      <c r="M15" s="59">
        <v>64.8</v>
      </c>
      <c r="N15" s="59">
        <v>62.6</v>
      </c>
      <c r="O15" s="59">
        <v>66.3</v>
      </c>
      <c r="P15" s="59">
        <v>70.900000000000006</v>
      </c>
      <c r="Q15" s="60">
        <v>74.8</v>
      </c>
    </row>
    <row r="16" spans="1:17" ht="21" customHeight="1" thickBot="1" x14ac:dyDescent="0.3">
      <c r="A16" s="64" t="s">
        <v>127</v>
      </c>
      <c r="B16" s="59">
        <v>4</v>
      </c>
      <c r="C16" s="59">
        <v>11.7</v>
      </c>
      <c r="D16" s="59">
        <v>3.8</v>
      </c>
      <c r="E16" s="59">
        <v>1.9</v>
      </c>
      <c r="F16" s="59">
        <v>2.4</v>
      </c>
      <c r="G16" s="59">
        <v>3.7</v>
      </c>
      <c r="H16" s="59">
        <v>1.4</v>
      </c>
      <c r="I16" s="59">
        <v>2.2999999999999998</v>
      </c>
      <c r="J16" s="59">
        <v>0.5</v>
      </c>
      <c r="K16" s="59">
        <v>4.4000000000000004</v>
      </c>
      <c r="L16" s="59">
        <v>6.5</v>
      </c>
      <c r="M16" s="59">
        <v>1.4</v>
      </c>
      <c r="N16" s="59">
        <v>0</v>
      </c>
      <c r="O16" s="59">
        <v>7.7</v>
      </c>
      <c r="P16" s="59">
        <v>0</v>
      </c>
      <c r="Q16" s="60">
        <v>0</v>
      </c>
    </row>
    <row r="17" spans="1:17" ht="21" customHeight="1" thickBot="1" x14ac:dyDescent="0.3">
      <c r="A17" s="55" t="s">
        <v>131</v>
      </c>
      <c r="B17" s="56">
        <v>76.099999999999994</v>
      </c>
      <c r="C17" s="56">
        <v>73.3</v>
      </c>
      <c r="D17" s="56">
        <v>79.400000000000006</v>
      </c>
      <c r="E17" s="56">
        <v>81</v>
      </c>
      <c r="F17" s="56">
        <v>66.599999999999994</v>
      </c>
      <c r="G17" s="56">
        <v>66.3</v>
      </c>
      <c r="H17" s="56">
        <v>66.3</v>
      </c>
      <c r="I17" s="56">
        <v>67.2</v>
      </c>
      <c r="J17" s="56">
        <v>67</v>
      </c>
      <c r="K17" s="56">
        <v>65.400000000000006</v>
      </c>
      <c r="L17" s="56">
        <v>55.7</v>
      </c>
      <c r="M17" s="56">
        <v>61.9</v>
      </c>
      <c r="N17" s="56">
        <v>59.6</v>
      </c>
      <c r="O17" s="56">
        <v>60.6</v>
      </c>
      <c r="P17" s="56">
        <v>58.9</v>
      </c>
      <c r="Q17" s="57">
        <v>84.199999999999989</v>
      </c>
    </row>
    <row r="18" spans="1:17" ht="21" customHeight="1" thickBot="1" x14ac:dyDescent="0.3">
      <c r="A18" s="64" t="s">
        <v>126</v>
      </c>
      <c r="B18" s="59">
        <v>76.099999999999994</v>
      </c>
      <c r="C18" s="59">
        <v>73.3</v>
      </c>
      <c r="D18" s="59">
        <v>79.400000000000006</v>
      </c>
      <c r="E18" s="59">
        <v>81</v>
      </c>
      <c r="F18" s="59">
        <v>66.599999999999994</v>
      </c>
      <c r="G18" s="59">
        <v>66.3</v>
      </c>
      <c r="H18" s="59">
        <v>63.3</v>
      </c>
      <c r="I18" s="59">
        <v>67.2</v>
      </c>
      <c r="J18" s="59">
        <v>63.3</v>
      </c>
      <c r="K18" s="59">
        <v>60.5</v>
      </c>
      <c r="L18" s="59">
        <v>55.7</v>
      </c>
      <c r="M18" s="59">
        <v>61.9</v>
      </c>
      <c r="N18" s="59">
        <v>59.6</v>
      </c>
      <c r="O18" s="59">
        <v>57.5</v>
      </c>
      <c r="P18" s="59">
        <v>56.7</v>
      </c>
      <c r="Q18" s="60">
        <v>72.5</v>
      </c>
    </row>
    <row r="19" spans="1:17" ht="21" customHeight="1" thickBot="1" x14ac:dyDescent="0.3">
      <c r="A19" s="64" t="s">
        <v>127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3</v>
      </c>
      <c r="I19" s="59">
        <v>0</v>
      </c>
      <c r="J19" s="59">
        <v>3.7</v>
      </c>
      <c r="K19" s="59">
        <v>4.9000000000000004</v>
      </c>
      <c r="L19" s="59">
        <v>0</v>
      </c>
      <c r="M19" s="59">
        <v>0</v>
      </c>
      <c r="N19" s="59">
        <v>0</v>
      </c>
      <c r="O19" s="59">
        <v>3.1</v>
      </c>
      <c r="P19" s="59">
        <v>2.2000000000000002</v>
      </c>
      <c r="Q19" s="60">
        <v>11.7</v>
      </c>
    </row>
    <row r="20" spans="1:17" ht="21" customHeight="1" thickBot="1" x14ac:dyDescent="0.3">
      <c r="A20" s="55" t="s">
        <v>132</v>
      </c>
      <c r="B20" s="56">
        <v>19.7</v>
      </c>
      <c r="C20" s="56">
        <v>21.7</v>
      </c>
      <c r="D20" s="56">
        <v>28.5</v>
      </c>
      <c r="E20" s="56">
        <v>25.1</v>
      </c>
      <c r="F20" s="56">
        <v>28.8</v>
      </c>
      <c r="G20" s="56">
        <v>29</v>
      </c>
      <c r="H20" s="56">
        <v>33.1</v>
      </c>
      <c r="I20" s="56">
        <v>53.9</v>
      </c>
      <c r="J20" s="56">
        <v>47</v>
      </c>
      <c r="K20" s="56">
        <v>31.9</v>
      </c>
      <c r="L20" s="56">
        <v>31.2</v>
      </c>
      <c r="M20" s="56">
        <v>32</v>
      </c>
      <c r="N20" s="56">
        <v>40</v>
      </c>
      <c r="O20" s="56">
        <v>41.9</v>
      </c>
      <c r="P20" s="56">
        <v>42.4</v>
      </c>
      <c r="Q20" s="57">
        <v>45.7</v>
      </c>
    </row>
    <row r="21" spans="1:17" ht="21" customHeight="1" thickBot="1" x14ac:dyDescent="0.3">
      <c r="A21" s="64" t="s">
        <v>126</v>
      </c>
      <c r="B21" s="59">
        <v>19.7</v>
      </c>
      <c r="C21" s="59">
        <v>21.7</v>
      </c>
      <c r="D21" s="59">
        <v>23.4</v>
      </c>
      <c r="E21" s="59">
        <v>25.1</v>
      </c>
      <c r="F21" s="59">
        <v>28.8</v>
      </c>
      <c r="G21" s="59">
        <v>29</v>
      </c>
      <c r="H21" s="59">
        <v>31</v>
      </c>
      <c r="I21" s="59">
        <v>32</v>
      </c>
      <c r="J21" s="59">
        <v>30.7</v>
      </c>
      <c r="K21" s="59">
        <v>31.9</v>
      </c>
      <c r="L21" s="59">
        <v>31.2</v>
      </c>
      <c r="M21" s="59">
        <v>32</v>
      </c>
      <c r="N21" s="59">
        <v>40</v>
      </c>
      <c r="O21" s="59">
        <v>41.9</v>
      </c>
      <c r="P21" s="59">
        <v>42.4</v>
      </c>
      <c r="Q21" s="60">
        <v>45.7</v>
      </c>
    </row>
    <row r="22" spans="1:17" ht="21" customHeight="1" thickBot="1" x14ac:dyDescent="0.3">
      <c r="A22" s="64" t="s">
        <v>127</v>
      </c>
      <c r="B22" s="59">
        <v>0</v>
      </c>
      <c r="C22" s="59">
        <v>0</v>
      </c>
      <c r="D22" s="59">
        <v>5</v>
      </c>
      <c r="E22" s="59">
        <v>0</v>
      </c>
      <c r="F22" s="59">
        <v>0</v>
      </c>
      <c r="G22" s="59">
        <v>0</v>
      </c>
      <c r="H22" s="59">
        <v>2.1</v>
      </c>
      <c r="I22" s="59">
        <v>21.9</v>
      </c>
      <c r="J22" s="59">
        <v>16.3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60">
        <v>0</v>
      </c>
    </row>
    <row r="23" spans="1:17" ht="21" customHeight="1" thickBot="1" x14ac:dyDescent="0.3">
      <c r="A23" s="61" t="s">
        <v>133</v>
      </c>
      <c r="B23" s="62">
        <v>157.09999999999997</v>
      </c>
      <c r="C23" s="62">
        <v>165.79999999999998</v>
      </c>
      <c r="D23" s="62">
        <v>170.70000000000002</v>
      </c>
      <c r="E23" s="62">
        <v>166.6</v>
      </c>
      <c r="F23" s="62">
        <v>150.20000000000002</v>
      </c>
      <c r="G23" s="62">
        <v>153.39999999999998</v>
      </c>
      <c r="H23" s="62">
        <v>162.9</v>
      </c>
      <c r="I23" s="62">
        <v>184</v>
      </c>
      <c r="J23" s="62">
        <v>170</v>
      </c>
      <c r="K23" s="62">
        <v>156.20000000000002</v>
      </c>
      <c r="L23" s="62">
        <v>148.79999999999998</v>
      </c>
      <c r="M23" s="62">
        <v>160.1</v>
      </c>
      <c r="N23" s="62">
        <v>162.19999999999999</v>
      </c>
      <c r="O23" s="62">
        <v>176.5</v>
      </c>
      <c r="P23" s="62">
        <v>172.2</v>
      </c>
      <c r="Q23" s="63">
        <v>204.7</v>
      </c>
    </row>
    <row r="24" spans="1:17" ht="21" customHeight="1" thickBot="1" x14ac:dyDescent="0.3">
      <c r="A24" s="64" t="s">
        <v>126</v>
      </c>
      <c r="B24" s="65">
        <v>153.09999999999997</v>
      </c>
      <c r="C24" s="65">
        <v>154.1</v>
      </c>
      <c r="D24" s="65">
        <v>161.9</v>
      </c>
      <c r="E24" s="65">
        <v>164.7</v>
      </c>
      <c r="F24" s="65">
        <v>147.80000000000001</v>
      </c>
      <c r="G24" s="65">
        <v>149.69999999999999</v>
      </c>
      <c r="H24" s="65">
        <v>156.4</v>
      </c>
      <c r="I24" s="65">
        <v>159.80000000000001</v>
      </c>
      <c r="J24" s="65">
        <v>149.5</v>
      </c>
      <c r="K24" s="65">
        <v>146.9</v>
      </c>
      <c r="L24" s="65">
        <v>142.29999999999998</v>
      </c>
      <c r="M24" s="65">
        <v>158.69999999999999</v>
      </c>
      <c r="N24" s="65">
        <v>162.19999999999999</v>
      </c>
      <c r="O24" s="65">
        <v>165.7</v>
      </c>
      <c r="P24" s="65">
        <v>170</v>
      </c>
      <c r="Q24" s="66">
        <v>193</v>
      </c>
    </row>
    <row r="25" spans="1:17" ht="21" customHeight="1" thickBot="1" x14ac:dyDescent="0.3">
      <c r="A25" s="64" t="s">
        <v>127</v>
      </c>
      <c r="B25" s="65">
        <v>4</v>
      </c>
      <c r="C25" s="65">
        <v>11.7</v>
      </c>
      <c r="D25" s="65">
        <v>8.8000000000000007</v>
      </c>
      <c r="E25" s="65">
        <v>1.9</v>
      </c>
      <c r="F25" s="65">
        <v>2.4</v>
      </c>
      <c r="G25" s="65">
        <v>3.7</v>
      </c>
      <c r="H25" s="65">
        <v>6.5</v>
      </c>
      <c r="I25" s="65">
        <v>24.2</v>
      </c>
      <c r="J25" s="65">
        <v>20.5</v>
      </c>
      <c r="K25" s="65">
        <v>9.3000000000000007</v>
      </c>
      <c r="L25" s="65">
        <v>6.5</v>
      </c>
      <c r="M25" s="65">
        <v>1.4</v>
      </c>
      <c r="N25" s="65">
        <v>0</v>
      </c>
      <c r="O25" s="65">
        <v>10.8</v>
      </c>
      <c r="P25" s="65">
        <v>2.2000000000000002</v>
      </c>
      <c r="Q25" s="66">
        <v>11.7</v>
      </c>
    </row>
    <row r="26" spans="1:17" ht="21" customHeight="1" thickBot="1" x14ac:dyDescent="0.3">
      <c r="A26" s="61" t="s">
        <v>134</v>
      </c>
      <c r="B26" s="62">
        <v>503.09999999999997</v>
      </c>
      <c r="C26" s="62">
        <v>522.69999999999993</v>
      </c>
      <c r="D26" s="62">
        <v>524.5</v>
      </c>
      <c r="E26" s="62">
        <v>537.30000000000007</v>
      </c>
      <c r="F26" s="62">
        <v>508.9</v>
      </c>
      <c r="G26" s="62">
        <v>500.6</v>
      </c>
      <c r="H26" s="62">
        <v>514.69999999999993</v>
      </c>
      <c r="I26" s="62">
        <v>549</v>
      </c>
      <c r="J26" s="62">
        <v>513.9</v>
      </c>
      <c r="K26" s="62">
        <v>496.59999999999997</v>
      </c>
      <c r="L26" s="62">
        <v>481.59999999999991</v>
      </c>
      <c r="M26" s="62">
        <v>513.9</v>
      </c>
      <c r="N26" s="62">
        <v>492.49999999999994</v>
      </c>
      <c r="O26" s="62">
        <v>515.70000000000005</v>
      </c>
      <c r="P26" s="62">
        <v>493.40000000000003</v>
      </c>
      <c r="Q26" s="63">
        <v>533.6</v>
      </c>
    </row>
    <row r="27" spans="1:17" ht="21" customHeight="1" thickBot="1" x14ac:dyDescent="0.3">
      <c r="A27" s="64" t="s">
        <v>126</v>
      </c>
      <c r="B27" s="65">
        <v>494.29999999999995</v>
      </c>
      <c r="C27" s="65">
        <v>500.69999999999993</v>
      </c>
      <c r="D27" s="65">
        <v>511.6</v>
      </c>
      <c r="E27" s="65">
        <v>528.70000000000005</v>
      </c>
      <c r="F27" s="65">
        <v>493.2</v>
      </c>
      <c r="G27" s="65">
        <v>491</v>
      </c>
      <c r="H27" s="65">
        <v>500.79999999999995</v>
      </c>
      <c r="I27" s="65">
        <v>523.29999999999995</v>
      </c>
      <c r="J27" s="65">
        <v>489.9</v>
      </c>
      <c r="K27" s="65">
        <v>484.29999999999995</v>
      </c>
      <c r="L27" s="65">
        <v>474.69999999999993</v>
      </c>
      <c r="M27" s="65">
        <v>509.59999999999997</v>
      </c>
      <c r="N27" s="65">
        <v>489.59999999999997</v>
      </c>
      <c r="O27" s="65">
        <v>499.3</v>
      </c>
      <c r="P27" s="65">
        <v>489.8</v>
      </c>
      <c r="Q27" s="66">
        <v>517.6</v>
      </c>
    </row>
    <row r="28" spans="1:17" ht="21" customHeight="1" thickBot="1" x14ac:dyDescent="0.3">
      <c r="A28" s="64" t="s">
        <v>127</v>
      </c>
      <c r="B28" s="65">
        <v>8.8000000000000007</v>
      </c>
      <c r="C28" s="65">
        <v>22</v>
      </c>
      <c r="D28" s="65">
        <v>12.9</v>
      </c>
      <c r="E28" s="65">
        <v>8.6</v>
      </c>
      <c r="F28" s="65">
        <v>15.7</v>
      </c>
      <c r="G28" s="65">
        <v>9.6000000000000014</v>
      </c>
      <c r="H28" s="65">
        <v>13.9</v>
      </c>
      <c r="I28" s="65">
        <v>25.7</v>
      </c>
      <c r="J28" s="65">
        <v>24</v>
      </c>
      <c r="K28" s="65">
        <v>12.3</v>
      </c>
      <c r="L28" s="65">
        <v>6.9</v>
      </c>
      <c r="M28" s="65">
        <v>4.3</v>
      </c>
      <c r="N28" s="65">
        <v>2.9</v>
      </c>
      <c r="O28" s="65">
        <v>16.399999999999999</v>
      </c>
      <c r="P28" s="65">
        <v>3.6</v>
      </c>
      <c r="Q28" s="66">
        <v>16</v>
      </c>
    </row>
    <row r="29" spans="1:17" ht="21" customHeight="1" thickBot="1" x14ac:dyDescent="0.3">
      <c r="A29" s="61" t="s">
        <v>135</v>
      </c>
      <c r="B29" s="62">
        <v>6.9</v>
      </c>
      <c r="C29" s="62">
        <v>25.1</v>
      </c>
      <c r="D29" s="62">
        <v>7.6</v>
      </c>
      <c r="E29" s="62">
        <v>22.1</v>
      </c>
      <c r="F29" s="62">
        <v>5.7</v>
      </c>
      <c r="G29" s="62">
        <v>16.2</v>
      </c>
      <c r="H29" s="62">
        <v>16.8</v>
      </c>
      <c r="I29" s="62">
        <v>14.6</v>
      </c>
      <c r="J29" s="62">
        <v>5.2</v>
      </c>
      <c r="K29" s="62">
        <v>0</v>
      </c>
      <c r="L29" s="62">
        <v>0.2</v>
      </c>
      <c r="M29" s="62">
        <v>0.2</v>
      </c>
      <c r="N29" s="62">
        <v>0.2</v>
      </c>
      <c r="O29" s="62">
        <v>0.6</v>
      </c>
      <c r="P29" s="62">
        <v>0.2</v>
      </c>
      <c r="Q29" s="63">
        <v>7.3</v>
      </c>
    </row>
    <row r="30" spans="1:17" ht="21" customHeight="1" thickBot="1" x14ac:dyDescent="0.3">
      <c r="A30" s="67" t="s">
        <v>136</v>
      </c>
      <c r="B30" s="68">
        <v>509.99999999999994</v>
      </c>
      <c r="C30" s="68">
        <v>547.79999999999995</v>
      </c>
      <c r="D30" s="68">
        <v>532.1</v>
      </c>
      <c r="E30" s="68">
        <v>559.40000000000009</v>
      </c>
      <c r="F30" s="68">
        <v>514.6</v>
      </c>
      <c r="G30" s="68">
        <v>516.80000000000007</v>
      </c>
      <c r="H30" s="68">
        <v>531.49999999999989</v>
      </c>
      <c r="I30" s="68">
        <v>563.6</v>
      </c>
      <c r="J30" s="68">
        <v>519.1</v>
      </c>
      <c r="K30" s="68">
        <v>496.6</v>
      </c>
      <c r="L30" s="68">
        <v>481.7999999999999</v>
      </c>
      <c r="M30" s="68">
        <v>514.1</v>
      </c>
      <c r="N30" s="68">
        <v>492.69999999999993</v>
      </c>
      <c r="O30" s="68">
        <v>516.30000000000007</v>
      </c>
      <c r="P30" s="68">
        <v>493.6</v>
      </c>
      <c r="Q30" s="69">
        <v>540.9</v>
      </c>
    </row>
    <row r="31" spans="1:17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31"/>
  <sheetViews>
    <sheetView tabSelected="1" workbookViewId="0">
      <selection activeCell="K13" sqref="K13"/>
    </sheetView>
  </sheetViews>
  <sheetFormatPr defaultRowHeight="15" x14ac:dyDescent="0.25"/>
  <cols>
    <col min="1" max="1" width="20.5703125" customWidth="1"/>
    <col min="2" max="17" width="11.28515625" customWidth="1"/>
  </cols>
  <sheetData>
    <row r="1" spans="1:17" x14ac:dyDescent="0.25">
      <c r="A1" t="s">
        <v>138</v>
      </c>
    </row>
    <row r="2" spans="1:17" ht="15.75" thickBot="1" x14ac:dyDescent="0.3"/>
    <row r="3" spans="1:17" ht="21" customHeight="1" thickBot="1" x14ac:dyDescent="0.3">
      <c r="A3" s="50" t="s">
        <v>107</v>
      </c>
      <c r="B3" s="51" t="s">
        <v>108</v>
      </c>
      <c r="C3" s="51" t="s">
        <v>109</v>
      </c>
      <c r="D3" s="51" t="s">
        <v>110</v>
      </c>
      <c r="E3" s="51" t="s">
        <v>111</v>
      </c>
      <c r="F3" s="51" t="s">
        <v>112</v>
      </c>
      <c r="G3" s="51" t="s">
        <v>113</v>
      </c>
      <c r="H3" s="51" t="s">
        <v>114</v>
      </c>
      <c r="I3" s="51" t="s">
        <v>115</v>
      </c>
      <c r="J3" s="51" t="s">
        <v>116</v>
      </c>
      <c r="K3" s="51" t="s">
        <v>117</v>
      </c>
      <c r="L3" s="51" t="s">
        <v>118</v>
      </c>
      <c r="M3" s="51" t="s">
        <v>119</v>
      </c>
      <c r="N3" s="51" t="s">
        <v>120</v>
      </c>
      <c r="O3" s="51" t="s">
        <v>121</v>
      </c>
      <c r="P3" s="51" t="s">
        <v>122</v>
      </c>
      <c r="Q3" s="51" t="s">
        <v>123</v>
      </c>
    </row>
    <row r="4" spans="1:17" ht="21" customHeight="1" thickBot="1" x14ac:dyDescent="0.3">
      <c r="A4" s="52" t="s">
        <v>124</v>
      </c>
      <c r="B4" s="53">
        <v>1.1561999999999999</v>
      </c>
      <c r="C4" s="53">
        <v>1.0981000000000001</v>
      </c>
      <c r="D4" s="53">
        <v>1.1124000000000001</v>
      </c>
      <c r="E4" s="53">
        <v>1.0932999999999999</v>
      </c>
      <c r="F4" s="53">
        <v>1.0898000000000001</v>
      </c>
      <c r="G4" s="53">
        <v>1.1314</v>
      </c>
      <c r="H4" s="53">
        <v>1.1115999999999999</v>
      </c>
      <c r="I4" s="53">
        <v>1.0913999999999999</v>
      </c>
      <c r="J4" s="53">
        <v>1.0630999999999999</v>
      </c>
      <c r="K4" s="53">
        <v>1.0947</v>
      </c>
      <c r="L4" s="53">
        <v>1.1655</v>
      </c>
      <c r="M4" s="53">
        <v>1.1763999999999999</v>
      </c>
      <c r="N4" s="53">
        <v>1.2221</v>
      </c>
      <c r="O4" s="53">
        <v>1.2033</v>
      </c>
      <c r="P4" s="53">
        <v>1.1681999999999999</v>
      </c>
      <c r="Q4" s="54">
        <v>1.1417666666666666</v>
      </c>
    </row>
    <row r="5" spans="1:17" ht="21" customHeight="1" thickBot="1" x14ac:dyDescent="0.3">
      <c r="A5" s="55" t="s">
        <v>125</v>
      </c>
      <c r="B5" s="56">
        <v>275</v>
      </c>
      <c r="C5" s="56">
        <v>287.10000000000002</v>
      </c>
      <c r="D5" s="56">
        <v>279</v>
      </c>
      <c r="E5" s="56">
        <v>284.60000000000002</v>
      </c>
      <c r="F5" s="56">
        <v>285</v>
      </c>
      <c r="G5" s="56">
        <v>269.60000000000002</v>
      </c>
      <c r="H5" s="56">
        <v>275.60000000000002</v>
      </c>
      <c r="I5" s="56">
        <v>277.60000000000002</v>
      </c>
      <c r="J5" s="56">
        <v>271.7</v>
      </c>
      <c r="K5" s="56">
        <v>265.8</v>
      </c>
      <c r="L5" s="56">
        <v>254.4</v>
      </c>
      <c r="M5" s="56">
        <v>261.89999999999998</v>
      </c>
      <c r="N5" s="56">
        <f>+N6+N7</f>
        <v>247.20000000000002</v>
      </c>
      <c r="O5" s="56">
        <v>248.3</v>
      </c>
      <c r="P5" s="56">
        <v>239.2</v>
      </c>
      <c r="Q5" s="57">
        <v>248.4</v>
      </c>
    </row>
    <row r="6" spans="1:17" ht="21" customHeight="1" thickBot="1" x14ac:dyDescent="0.3">
      <c r="A6" s="58" t="s">
        <v>126</v>
      </c>
      <c r="B6" s="59">
        <v>270.10000000000002</v>
      </c>
      <c r="C6" s="59">
        <v>276.89999999999998</v>
      </c>
      <c r="D6" s="59">
        <v>274.8</v>
      </c>
      <c r="E6" s="59">
        <v>280</v>
      </c>
      <c r="F6" s="59">
        <v>275.89999999999998</v>
      </c>
      <c r="G6" s="59">
        <v>268.60000000000002</v>
      </c>
      <c r="H6" s="59">
        <v>268.10000000000002</v>
      </c>
      <c r="I6" s="59">
        <v>276.10000000000002</v>
      </c>
      <c r="J6" s="59">
        <v>268.2</v>
      </c>
      <c r="K6" s="59">
        <v>262.8</v>
      </c>
      <c r="L6" s="59">
        <v>254</v>
      </c>
      <c r="M6" s="59">
        <v>259</v>
      </c>
      <c r="N6" s="59">
        <v>244.3</v>
      </c>
      <c r="O6" s="59">
        <v>242.7</v>
      </c>
      <c r="P6" s="59">
        <v>237.8</v>
      </c>
      <c r="Q6" s="60">
        <v>244.1</v>
      </c>
    </row>
    <row r="7" spans="1:17" ht="21" customHeight="1" thickBot="1" x14ac:dyDescent="0.3">
      <c r="A7" s="58" t="s">
        <v>127</v>
      </c>
      <c r="B7" s="59">
        <v>4.9000000000000004</v>
      </c>
      <c r="C7" s="59">
        <v>10.199999999999999</v>
      </c>
      <c r="D7" s="59">
        <v>4.2</v>
      </c>
      <c r="E7" s="59">
        <v>4.5999999999999996</v>
      </c>
      <c r="F7" s="59">
        <v>9.1</v>
      </c>
      <c r="G7" s="59">
        <v>1</v>
      </c>
      <c r="H7" s="59">
        <v>7.5</v>
      </c>
      <c r="I7" s="59">
        <v>1.5</v>
      </c>
      <c r="J7" s="59">
        <v>3.5</v>
      </c>
      <c r="K7" s="59">
        <v>3</v>
      </c>
      <c r="L7" s="59">
        <v>0.4</v>
      </c>
      <c r="M7" s="59">
        <v>2.9</v>
      </c>
      <c r="N7" s="59">
        <v>2.9</v>
      </c>
      <c r="O7" s="59">
        <v>5.6</v>
      </c>
      <c r="P7" s="59">
        <v>1.4</v>
      </c>
      <c r="Q7" s="60">
        <v>4.3</v>
      </c>
    </row>
    <row r="8" spans="1:17" ht="21" customHeight="1" thickBot="1" x14ac:dyDescent="0.3">
      <c r="A8" s="55" t="s">
        <v>128</v>
      </c>
      <c r="B8" s="56">
        <v>48.5</v>
      </c>
      <c r="C8" s="56">
        <v>49.9</v>
      </c>
      <c r="D8" s="56">
        <v>49.7</v>
      </c>
      <c r="E8" s="56">
        <v>61.8</v>
      </c>
      <c r="F8" s="56">
        <v>53.4</v>
      </c>
      <c r="G8" s="56">
        <v>55.6</v>
      </c>
      <c r="H8" s="56">
        <v>80.8</v>
      </c>
      <c r="I8" s="56">
        <v>94</v>
      </c>
      <c r="J8" s="56">
        <v>81.7</v>
      </c>
      <c r="K8" s="56">
        <v>80.5</v>
      </c>
      <c r="L8" s="56">
        <v>77.400000000000006</v>
      </c>
      <c r="M8" s="56">
        <v>89.6</v>
      </c>
      <c r="N8" s="56">
        <f>+N9+N10</f>
        <v>77.2</v>
      </c>
      <c r="O8" s="56">
        <v>85.8</v>
      </c>
      <c r="P8" s="56">
        <v>79.7</v>
      </c>
      <c r="Q8" s="57">
        <v>80.5</v>
      </c>
    </row>
    <row r="9" spans="1:17" ht="21" customHeight="1" thickBot="1" x14ac:dyDescent="0.3">
      <c r="A9" s="58" t="s">
        <v>126</v>
      </c>
      <c r="B9" s="59">
        <v>48.5</v>
      </c>
      <c r="C9" s="59">
        <v>49.9</v>
      </c>
      <c r="D9" s="59">
        <v>49.7</v>
      </c>
      <c r="E9" s="59">
        <v>59.6</v>
      </c>
      <c r="F9" s="59">
        <v>50.8</v>
      </c>
      <c r="G9" s="59">
        <v>52.2</v>
      </c>
      <c r="H9" s="59">
        <v>80.8</v>
      </c>
      <c r="I9" s="59">
        <v>94</v>
      </c>
      <c r="J9" s="59">
        <v>81.7</v>
      </c>
      <c r="K9" s="59">
        <v>80.5</v>
      </c>
      <c r="L9" s="59">
        <v>77.400000000000006</v>
      </c>
      <c r="M9" s="59">
        <v>89.6</v>
      </c>
      <c r="N9" s="59">
        <v>77.2</v>
      </c>
      <c r="O9" s="59">
        <v>85.8</v>
      </c>
      <c r="P9" s="59">
        <v>79.7</v>
      </c>
      <c r="Q9" s="60">
        <v>80.5</v>
      </c>
    </row>
    <row r="10" spans="1:17" ht="21" customHeight="1" thickBot="1" x14ac:dyDescent="0.3">
      <c r="A10" s="58" t="s">
        <v>127</v>
      </c>
      <c r="B10" s="59">
        <v>0</v>
      </c>
      <c r="C10" s="59">
        <v>0</v>
      </c>
      <c r="D10" s="59">
        <v>0</v>
      </c>
      <c r="E10" s="59">
        <v>2.2000000000000002</v>
      </c>
      <c r="F10" s="59">
        <v>2.6</v>
      </c>
      <c r="G10" s="59">
        <v>3.4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60">
        <v>0</v>
      </c>
    </row>
    <row r="11" spans="1:17" ht="21" customHeight="1" thickBot="1" x14ac:dyDescent="0.3">
      <c r="A11" s="61" t="s">
        <v>129</v>
      </c>
      <c r="B11" s="62">
        <v>323.5</v>
      </c>
      <c r="C11" s="62">
        <v>337</v>
      </c>
      <c r="D11" s="62">
        <v>328.7</v>
      </c>
      <c r="E11" s="62">
        <v>346.4</v>
      </c>
      <c r="F11" s="62">
        <v>338.4</v>
      </c>
      <c r="G11" s="62">
        <v>325.2</v>
      </c>
      <c r="H11" s="62">
        <v>356.4</v>
      </c>
      <c r="I11" s="62">
        <v>371.6</v>
      </c>
      <c r="J11" s="62">
        <v>353.4</v>
      </c>
      <c r="K11" s="62">
        <v>346.3</v>
      </c>
      <c r="L11" s="62">
        <v>331.8</v>
      </c>
      <c r="M11" s="62">
        <v>351.5</v>
      </c>
      <c r="N11" s="62">
        <f>+N12+N13</f>
        <v>324.39999999999998</v>
      </c>
      <c r="O11" s="62">
        <v>334.1</v>
      </c>
      <c r="P11" s="62">
        <v>318.89999999999998</v>
      </c>
      <c r="Q11" s="63">
        <v>328.9</v>
      </c>
    </row>
    <row r="12" spans="1:17" ht="21" customHeight="1" thickBot="1" x14ac:dyDescent="0.3">
      <c r="A12" s="64" t="s">
        <v>126</v>
      </c>
      <c r="B12" s="65">
        <v>318.60000000000002</v>
      </c>
      <c r="C12" s="65">
        <v>326.8</v>
      </c>
      <c r="D12" s="65">
        <v>324.5</v>
      </c>
      <c r="E12" s="65">
        <v>339.6</v>
      </c>
      <c r="F12" s="65">
        <v>326.7</v>
      </c>
      <c r="G12" s="65">
        <v>320.8</v>
      </c>
      <c r="H12" s="65">
        <v>348.9</v>
      </c>
      <c r="I12" s="65">
        <v>370.1</v>
      </c>
      <c r="J12" s="65">
        <v>349.9</v>
      </c>
      <c r="K12" s="65">
        <v>343.3</v>
      </c>
      <c r="L12" s="65">
        <v>331.4</v>
      </c>
      <c r="M12" s="65">
        <v>348.6</v>
      </c>
      <c r="N12" s="65">
        <f t="shared" ref="N12:N13" si="0">+N6+N9</f>
        <v>321.5</v>
      </c>
      <c r="O12" s="65">
        <v>328.5</v>
      </c>
      <c r="P12" s="65">
        <v>317.5</v>
      </c>
      <c r="Q12" s="66">
        <v>324.60000000000002</v>
      </c>
    </row>
    <row r="13" spans="1:17" ht="21" customHeight="1" thickBot="1" x14ac:dyDescent="0.3">
      <c r="A13" s="64" t="s">
        <v>127</v>
      </c>
      <c r="B13" s="65">
        <v>4.9000000000000004</v>
      </c>
      <c r="C13" s="65">
        <v>10.199999999999999</v>
      </c>
      <c r="D13" s="65">
        <v>4.2</v>
      </c>
      <c r="E13" s="65">
        <v>6.8</v>
      </c>
      <c r="F13" s="65">
        <v>11.7</v>
      </c>
      <c r="G13" s="65">
        <v>4.4000000000000004</v>
      </c>
      <c r="H13" s="65">
        <v>7.5</v>
      </c>
      <c r="I13" s="65">
        <v>1.5</v>
      </c>
      <c r="J13" s="65">
        <v>3.5</v>
      </c>
      <c r="K13" s="65">
        <v>3</v>
      </c>
      <c r="L13" s="65">
        <v>0.4</v>
      </c>
      <c r="M13" s="65">
        <v>2.9</v>
      </c>
      <c r="N13" s="65">
        <f t="shared" si="0"/>
        <v>2.9</v>
      </c>
      <c r="O13" s="65">
        <v>5.6</v>
      </c>
      <c r="P13" s="65">
        <v>1.4</v>
      </c>
      <c r="Q13" s="66">
        <v>4.3</v>
      </c>
    </row>
    <row r="14" spans="1:17" ht="21" customHeight="1" thickBot="1" x14ac:dyDescent="0.3">
      <c r="A14" s="55" t="s">
        <v>130</v>
      </c>
      <c r="B14" s="56">
        <v>60.9</v>
      </c>
      <c r="C14" s="56">
        <v>72.400000000000006</v>
      </c>
      <c r="D14" s="56">
        <v>63.2</v>
      </c>
      <c r="E14" s="56">
        <v>61.3</v>
      </c>
      <c r="F14" s="56">
        <v>56.8</v>
      </c>
      <c r="G14" s="56">
        <v>56.1</v>
      </c>
      <c r="H14" s="56">
        <v>63.7</v>
      </c>
      <c r="I14" s="56">
        <v>65.2</v>
      </c>
      <c r="J14" s="56">
        <v>59.5</v>
      </c>
      <c r="K14" s="56">
        <v>60.6</v>
      </c>
      <c r="L14" s="56">
        <v>61</v>
      </c>
      <c r="M14" s="56">
        <v>64.8</v>
      </c>
      <c r="N14" s="56">
        <f>+N15+N16</f>
        <v>59.4</v>
      </c>
      <c r="O14" s="56">
        <v>71.599999999999994</v>
      </c>
      <c r="P14" s="56">
        <v>69.599999999999994</v>
      </c>
      <c r="Q14" s="57">
        <v>74.8</v>
      </c>
    </row>
    <row r="15" spans="1:17" ht="21" customHeight="1" thickBot="1" x14ac:dyDescent="0.3">
      <c r="A15" s="64" t="s">
        <v>126</v>
      </c>
      <c r="B15" s="59">
        <v>56.8</v>
      </c>
      <c r="C15" s="59">
        <v>60.2</v>
      </c>
      <c r="D15" s="59">
        <v>59.3</v>
      </c>
      <c r="E15" s="59">
        <v>59.3</v>
      </c>
      <c r="F15" s="59">
        <v>54.3</v>
      </c>
      <c r="G15" s="59">
        <v>52.3</v>
      </c>
      <c r="H15" s="59">
        <v>62.3</v>
      </c>
      <c r="I15" s="59">
        <v>62.8</v>
      </c>
      <c r="J15" s="59">
        <v>58.9</v>
      </c>
      <c r="K15" s="59">
        <v>56.2</v>
      </c>
      <c r="L15" s="59">
        <v>54.5</v>
      </c>
      <c r="M15" s="59">
        <v>63.4</v>
      </c>
      <c r="N15" s="59">
        <v>59.4</v>
      </c>
      <c r="O15" s="59">
        <v>63.8</v>
      </c>
      <c r="P15" s="59">
        <v>69.599999999999994</v>
      </c>
      <c r="Q15" s="60">
        <v>74.8</v>
      </c>
    </row>
    <row r="16" spans="1:17" ht="21" customHeight="1" thickBot="1" x14ac:dyDescent="0.3">
      <c r="A16" s="64" t="s">
        <v>127</v>
      </c>
      <c r="B16" s="59">
        <v>4.0999999999999996</v>
      </c>
      <c r="C16" s="59">
        <v>12.2</v>
      </c>
      <c r="D16" s="59">
        <v>3.9</v>
      </c>
      <c r="E16" s="59">
        <v>2</v>
      </c>
      <c r="F16" s="59">
        <v>2.5</v>
      </c>
      <c r="G16" s="59">
        <v>3.8</v>
      </c>
      <c r="H16" s="59">
        <v>1.4</v>
      </c>
      <c r="I16" s="59">
        <v>2.4</v>
      </c>
      <c r="J16" s="59">
        <v>0.6</v>
      </c>
      <c r="K16" s="59">
        <v>4.4000000000000004</v>
      </c>
      <c r="L16" s="59">
        <v>6.5</v>
      </c>
      <c r="M16" s="59">
        <v>1.4</v>
      </c>
      <c r="N16" s="59">
        <v>0</v>
      </c>
      <c r="O16" s="59">
        <v>7.8</v>
      </c>
      <c r="P16" s="59">
        <v>0</v>
      </c>
      <c r="Q16" s="60">
        <v>0</v>
      </c>
    </row>
    <row r="17" spans="1:17" ht="21" customHeight="1" thickBot="1" x14ac:dyDescent="0.3">
      <c r="A17" s="55" t="s">
        <v>131</v>
      </c>
      <c r="B17" s="56">
        <v>72.3</v>
      </c>
      <c r="C17" s="56">
        <v>71.099999999999994</v>
      </c>
      <c r="D17" s="56">
        <v>72.599999999999994</v>
      </c>
      <c r="E17" s="56">
        <v>73.900000000000006</v>
      </c>
      <c r="F17" s="56">
        <v>59.8</v>
      </c>
      <c r="G17" s="56">
        <v>57.5</v>
      </c>
      <c r="H17" s="56">
        <v>64.2</v>
      </c>
      <c r="I17" s="56">
        <v>70.3</v>
      </c>
      <c r="J17" s="56">
        <v>71.599999999999994</v>
      </c>
      <c r="K17" s="56">
        <v>68</v>
      </c>
      <c r="L17" s="56">
        <v>54.9</v>
      </c>
      <c r="M17" s="56">
        <v>60.3</v>
      </c>
      <c r="N17" s="56">
        <f>+N18+N19</f>
        <v>56.2</v>
      </c>
      <c r="O17" s="56">
        <v>57.8</v>
      </c>
      <c r="P17" s="56">
        <v>57.6</v>
      </c>
      <c r="Q17" s="57">
        <v>84.199999999999989</v>
      </c>
    </row>
    <row r="18" spans="1:17" ht="21" customHeight="1" thickBot="1" x14ac:dyDescent="0.3">
      <c r="A18" s="64" t="s">
        <v>126</v>
      </c>
      <c r="B18" s="59">
        <v>72.3</v>
      </c>
      <c r="C18" s="59">
        <v>71.099999999999994</v>
      </c>
      <c r="D18" s="59">
        <v>72.599999999999994</v>
      </c>
      <c r="E18" s="59">
        <v>73.900000000000006</v>
      </c>
      <c r="F18" s="59">
        <v>59.8</v>
      </c>
      <c r="G18" s="59">
        <v>57.5</v>
      </c>
      <c r="H18" s="59">
        <v>61.1</v>
      </c>
      <c r="I18" s="59">
        <v>70.3</v>
      </c>
      <c r="J18" s="59">
        <v>67.599999999999994</v>
      </c>
      <c r="K18" s="59">
        <v>63</v>
      </c>
      <c r="L18" s="59">
        <v>54.9</v>
      </c>
      <c r="M18" s="59">
        <v>60.3</v>
      </c>
      <c r="N18" s="59">
        <v>56.2</v>
      </c>
      <c r="O18" s="59">
        <v>54.8</v>
      </c>
      <c r="P18" s="59">
        <v>55.5</v>
      </c>
      <c r="Q18" s="60">
        <v>72.5</v>
      </c>
    </row>
    <row r="19" spans="1:17" ht="21" customHeight="1" thickBot="1" x14ac:dyDescent="0.3">
      <c r="A19" s="64" t="s">
        <v>127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3.1</v>
      </c>
      <c r="I19" s="59">
        <v>0</v>
      </c>
      <c r="J19" s="59">
        <v>4</v>
      </c>
      <c r="K19" s="59">
        <v>5</v>
      </c>
      <c r="L19" s="59">
        <v>0</v>
      </c>
      <c r="M19" s="59">
        <v>0</v>
      </c>
      <c r="N19" s="59">
        <v>0</v>
      </c>
      <c r="O19" s="59">
        <v>3</v>
      </c>
      <c r="P19" s="59">
        <v>2.1</v>
      </c>
      <c r="Q19" s="60">
        <v>11.7</v>
      </c>
    </row>
    <row r="20" spans="1:17" ht="21" customHeight="1" thickBot="1" x14ac:dyDescent="0.3">
      <c r="A20" s="55" t="s">
        <v>132</v>
      </c>
      <c r="B20" s="56">
        <v>14.2</v>
      </c>
      <c r="C20" s="56">
        <v>15.6</v>
      </c>
      <c r="D20" s="56">
        <v>21.3</v>
      </c>
      <c r="E20" s="56">
        <v>17.3</v>
      </c>
      <c r="F20" s="56">
        <v>22.3</v>
      </c>
      <c r="G20" s="56">
        <v>22.2</v>
      </c>
      <c r="H20" s="56">
        <v>32.4</v>
      </c>
      <c r="I20" s="56">
        <v>56.8</v>
      </c>
      <c r="J20" s="56">
        <v>50.6</v>
      </c>
      <c r="K20" s="56">
        <v>33.200000000000003</v>
      </c>
      <c r="L20" s="56">
        <v>30.6</v>
      </c>
      <c r="M20" s="56">
        <v>31</v>
      </c>
      <c r="N20" s="56">
        <f>+N21+N22</f>
        <v>37.4</v>
      </c>
      <c r="O20" s="56">
        <v>39.799999999999997</v>
      </c>
      <c r="P20" s="56">
        <v>41.6</v>
      </c>
      <c r="Q20" s="57">
        <v>45.7</v>
      </c>
    </row>
    <row r="21" spans="1:17" ht="21" customHeight="1" thickBot="1" x14ac:dyDescent="0.3">
      <c r="A21" s="64" t="s">
        <v>126</v>
      </c>
      <c r="B21" s="59">
        <v>14.2</v>
      </c>
      <c r="C21" s="59">
        <v>15.6</v>
      </c>
      <c r="D21" s="59">
        <v>16.2</v>
      </c>
      <c r="E21" s="59">
        <v>17.3</v>
      </c>
      <c r="F21" s="59">
        <v>22.3</v>
      </c>
      <c r="G21" s="59">
        <v>22.2</v>
      </c>
      <c r="H21" s="59">
        <v>30.3</v>
      </c>
      <c r="I21" s="59">
        <v>33.4</v>
      </c>
      <c r="J21" s="59">
        <v>33</v>
      </c>
      <c r="K21" s="59">
        <v>33.200000000000003</v>
      </c>
      <c r="L21" s="59">
        <v>30.6</v>
      </c>
      <c r="M21" s="59">
        <v>31</v>
      </c>
      <c r="N21" s="59">
        <v>37.4</v>
      </c>
      <c r="O21" s="59">
        <v>39.799999999999997</v>
      </c>
      <c r="P21" s="59">
        <v>41.6</v>
      </c>
      <c r="Q21" s="60">
        <v>45.7</v>
      </c>
    </row>
    <row r="22" spans="1:17" ht="21" customHeight="1" thickBot="1" x14ac:dyDescent="0.3">
      <c r="A22" s="64" t="s">
        <v>127</v>
      </c>
      <c r="B22" s="59">
        <v>0</v>
      </c>
      <c r="C22" s="59">
        <v>0</v>
      </c>
      <c r="D22" s="59">
        <v>5.0999999999999996</v>
      </c>
      <c r="E22" s="59">
        <v>0</v>
      </c>
      <c r="F22" s="59">
        <v>0</v>
      </c>
      <c r="G22" s="59">
        <v>0</v>
      </c>
      <c r="H22" s="59">
        <v>2.1</v>
      </c>
      <c r="I22" s="59">
        <v>23.4</v>
      </c>
      <c r="J22" s="59">
        <v>17.600000000000001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60">
        <v>0</v>
      </c>
    </row>
    <row r="23" spans="1:17" ht="21" customHeight="1" thickBot="1" x14ac:dyDescent="0.3">
      <c r="A23" s="61" t="s">
        <v>133</v>
      </c>
      <c r="B23" s="62">
        <v>147.4</v>
      </c>
      <c r="C23" s="62">
        <v>159.1</v>
      </c>
      <c r="D23" s="62">
        <v>157.1</v>
      </c>
      <c r="E23" s="62">
        <v>152.5</v>
      </c>
      <c r="F23" s="62">
        <v>138.9</v>
      </c>
      <c r="G23" s="62">
        <v>135.80000000000001</v>
      </c>
      <c r="H23" s="62">
        <v>160.30000000000001</v>
      </c>
      <c r="I23" s="62">
        <v>192.3</v>
      </c>
      <c r="J23" s="62">
        <v>181.7</v>
      </c>
      <c r="K23" s="62">
        <v>161.80000000000001</v>
      </c>
      <c r="L23" s="62">
        <v>146.5</v>
      </c>
      <c r="M23" s="62">
        <v>156.1</v>
      </c>
      <c r="N23" s="62">
        <f>+N24+N25</f>
        <v>153</v>
      </c>
      <c r="O23" s="62">
        <v>169.2</v>
      </c>
      <c r="P23" s="62">
        <v>168.8</v>
      </c>
      <c r="Q23" s="63">
        <v>204.7</v>
      </c>
    </row>
    <row r="24" spans="1:17" ht="21" customHeight="1" thickBot="1" x14ac:dyDescent="0.3">
      <c r="A24" s="64" t="s">
        <v>126</v>
      </c>
      <c r="B24" s="65">
        <v>143.30000000000001</v>
      </c>
      <c r="C24" s="65">
        <v>146.9</v>
      </c>
      <c r="D24" s="65">
        <v>148.1</v>
      </c>
      <c r="E24" s="65">
        <v>150.5</v>
      </c>
      <c r="F24" s="65">
        <v>136.4</v>
      </c>
      <c r="G24" s="65">
        <v>132</v>
      </c>
      <c r="H24" s="65">
        <v>153.69999999999999</v>
      </c>
      <c r="I24" s="65">
        <v>166.5</v>
      </c>
      <c r="J24" s="65">
        <v>159.5</v>
      </c>
      <c r="K24" s="65">
        <v>152.4</v>
      </c>
      <c r="L24" s="65">
        <v>140</v>
      </c>
      <c r="M24" s="65">
        <v>154.69999999999999</v>
      </c>
      <c r="N24" s="65">
        <v>153</v>
      </c>
      <c r="O24" s="65">
        <v>158.4</v>
      </c>
      <c r="P24" s="65">
        <v>166.7</v>
      </c>
      <c r="Q24" s="66">
        <v>193</v>
      </c>
    </row>
    <row r="25" spans="1:17" ht="21" customHeight="1" thickBot="1" x14ac:dyDescent="0.3">
      <c r="A25" s="64" t="s">
        <v>127</v>
      </c>
      <c r="B25" s="65">
        <v>4.0999999999999996</v>
      </c>
      <c r="C25" s="65">
        <v>12.2</v>
      </c>
      <c r="D25" s="65">
        <v>9</v>
      </c>
      <c r="E25" s="65">
        <v>2</v>
      </c>
      <c r="F25" s="65">
        <v>2.5</v>
      </c>
      <c r="G25" s="65">
        <v>3.8</v>
      </c>
      <c r="H25" s="65">
        <v>6.6</v>
      </c>
      <c r="I25" s="65">
        <v>25.8</v>
      </c>
      <c r="J25" s="65">
        <v>22.2</v>
      </c>
      <c r="K25" s="65">
        <v>9.4</v>
      </c>
      <c r="L25" s="65">
        <v>6.5</v>
      </c>
      <c r="M25" s="65">
        <v>1.4</v>
      </c>
      <c r="N25" s="65">
        <f>N19+N22+N16</f>
        <v>0</v>
      </c>
      <c r="O25" s="65">
        <v>10.8</v>
      </c>
      <c r="P25" s="65">
        <v>2.1</v>
      </c>
      <c r="Q25" s="66">
        <v>11.7</v>
      </c>
    </row>
    <row r="26" spans="1:17" ht="21" customHeight="1" thickBot="1" x14ac:dyDescent="0.3">
      <c r="A26" s="61" t="s">
        <v>134</v>
      </c>
      <c r="B26" s="62">
        <f t="shared" ref="B26:M28" si="1">+B23+B11</f>
        <v>470.9</v>
      </c>
      <c r="C26" s="62">
        <f t="shared" si="1"/>
        <v>496.1</v>
      </c>
      <c r="D26" s="62">
        <f t="shared" si="1"/>
        <v>485.79999999999995</v>
      </c>
      <c r="E26" s="62">
        <f t="shared" si="1"/>
        <v>498.9</v>
      </c>
      <c r="F26" s="62">
        <f t="shared" si="1"/>
        <v>477.29999999999995</v>
      </c>
      <c r="G26" s="62">
        <f t="shared" si="1"/>
        <v>461</v>
      </c>
      <c r="H26" s="62">
        <f t="shared" si="1"/>
        <v>516.70000000000005</v>
      </c>
      <c r="I26" s="62">
        <f t="shared" si="1"/>
        <v>563.90000000000009</v>
      </c>
      <c r="J26" s="62">
        <f t="shared" si="1"/>
        <v>535.09999999999991</v>
      </c>
      <c r="K26" s="62">
        <f t="shared" si="1"/>
        <v>508.1</v>
      </c>
      <c r="L26" s="62">
        <f t="shared" si="1"/>
        <v>478.3</v>
      </c>
      <c r="M26" s="62">
        <f t="shared" si="1"/>
        <v>507.6</v>
      </c>
      <c r="N26" s="62">
        <f>+N27+N28</f>
        <v>477.4</v>
      </c>
      <c r="O26" s="62">
        <v>503.3</v>
      </c>
      <c r="P26" s="62">
        <v>487.7</v>
      </c>
      <c r="Q26" s="63">
        <v>533.6</v>
      </c>
    </row>
    <row r="27" spans="1:17" ht="21" customHeight="1" thickBot="1" x14ac:dyDescent="0.3">
      <c r="A27" s="64" t="s">
        <v>126</v>
      </c>
      <c r="B27" s="65">
        <f t="shared" si="1"/>
        <v>461.90000000000003</v>
      </c>
      <c r="C27" s="65">
        <f t="shared" si="1"/>
        <v>473.70000000000005</v>
      </c>
      <c r="D27" s="65">
        <f t="shared" si="1"/>
        <v>472.6</v>
      </c>
      <c r="E27" s="65">
        <f t="shared" si="1"/>
        <v>490.1</v>
      </c>
      <c r="F27" s="65">
        <f t="shared" si="1"/>
        <v>463.1</v>
      </c>
      <c r="G27" s="65">
        <f t="shared" si="1"/>
        <v>452.8</v>
      </c>
      <c r="H27" s="65">
        <f t="shared" si="1"/>
        <v>502.59999999999997</v>
      </c>
      <c r="I27" s="65">
        <f t="shared" si="1"/>
        <v>536.6</v>
      </c>
      <c r="J27" s="65">
        <f t="shared" si="1"/>
        <v>509.4</v>
      </c>
      <c r="K27" s="65">
        <f t="shared" si="1"/>
        <v>495.70000000000005</v>
      </c>
      <c r="L27" s="65">
        <f t="shared" si="1"/>
        <v>471.4</v>
      </c>
      <c r="M27" s="65">
        <f t="shared" si="1"/>
        <v>503.3</v>
      </c>
      <c r="N27" s="65">
        <f>+N24+N12</f>
        <v>474.5</v>
      </c>
      <c r="O27" s="65">
        <v>486.9</v>
      </c>
      <c r="P27" s="65">
        <v>484.2</v>
      </c>
      <c r="Q27" s="66">
        <v>517.6</v>
      </c>
    </row>
    <row r="28" spans="1:17" ht="21" customHeight="1" thickBot="1" x14ac:dyDescent="0.3">
      <c r="A28" s="64" t="s">
        <v>127</v>
      </c>
      <c r="B28" s="65">
        <f t="shared" si="1"/>
        <v>9</v>
      </c>
      <c r="C28" s="65">
        <f t="shared" si="1"/>
        <v>22.4</v>
      </c>
      <c r="D28" s="65">
        <f t="shared" si="1"/>
        <v>13.2</v>
      </c>
      <c r="E28" s="65">
        <f t="shared" si="1"/>
        <v>8.8000000000000007</v>
      </c>
      <c r="F28" s="65">
        <f t="shared" si="1"/>
        <v>14.2</v>
      </c>
      <c r="G28" s="65">
        <f t="shared" si="1"/>
        <v>8.1999999999999993</v>
      </c>
      <c r="H28" s="65">
        <f t="shared" si="1"/>
        <v>14.1</v>
      </c>
      <c r="I28" s="65">
        <f t="shared" si="1"/>
        <v>27.3</v>
      </c>
      <c r="J28" s="65">
        <f t="shared" si="1"/>
        <v>25.7</v>
      </c>
      <c r="K28" s="65">
        <f t="shared" si="1"/>
        <v>12.4</v>
      </c>
      <c r="L28" s="65">
        <f t="shared" si="1"/>
        <v>6.9</v>
      </c>
      <c r="M28" s="65">
        <f t="shared" si="1"/>
        <v>4.3</v>
      </c>
      <c r="N28" s="65">
        <f>+N25+N13</f>
        <v>2.9</v>
      </c>
      <c r="O28" s="65">
        <v>16.399999999999999</v>
      </c>
      <c r="P28" s="65">
        <v>3.5</v>
      </c>
      <c r="Q28" s="66">
        <v>16</v>
      </c>
    </row>
    <row r="29" spans="1:17" ht="21" customHeight="1" thickBot="1" x14ac:dyDescent="0.3">
      <c r="A29" s="61" t="s">
        <v>135</v>
      </c>
      <c r="B29" s="62">
        <v>6.9</v>
      </c>
      <c r="C29" s="62">
        <v>25.2</v>
      </c>
      <c r="D29" s="62">
        <v>7.7</v>
      </c>
      <c r="E29" s="62">
        <v>23</v>
      </c>
      <c r="F29" s="62">
        <v>4.3</v>
      </c>
      <c r="G29" s="62">
        <v>14.2</v>
      </c>
      <c r="H29" s="62">
        <v>16.600000000000001</v>
      </c>
      <c r="I29" s="62">
        <v>14.8</v>
      </c>
      <c r="J29" s="62">
        <v>5.5</v>
      </c>
      <c r="K29" s="62">
        <v>0</v>
      </c>
      <c r="L29" s="62">
        <v>0.2</v>
      </c>
      <c r="M29" s="62">
        <v>0.2</v>
      </c>
      <c r="N29" s="62">
        <v>0.2</v>
      </c>
      <c r="O29" s="62">
        <v>0.5</v>
      </c>
      <c r="P29" s="62">
        <v>0.3</v>
      </c>
      <c r="Q29" s="63">
        <v>7.3</v>
      </c>
    </row>
    <row r="30" spans="1:17" ht="21" customHeight="1" thickBot="1" x14ac:dyDescent="0.3">
      <c r="A30" s="67" t="s">
        <v>136</v>
      </c>
      <c r="B30" s="68">
        <v>477.8</v>
      </c>
      <c r="C30" s="68">
        <v>521.29999999999995</v>
      </c>
      <c r="D30" s="68">
        <v>493.5</v>
      </c>
      <c r="E30" s="68">
        <v>521.9</v>
      </c>
      <c r="F30" s="68">
        <v>481.6</v>
      </c>
      <c r="G30" s="68">
        <v>475.2</v>
      </c>
      <c r="H30" s="68">
        <v>533.29999999999995</v>
      </c>
      <c r="I30" s="68">
        <v>578.70000000000005</v>
      </c>
      <c r="J30" s="68">
        <v>540.6</v>
      </c>
      <c r="K30" s="68">
        <v>508.1</v>
      </c>
      <c r="L30" s="68">
        <v>478.5</v>
      </c>
      <c r="M30" s="68">
        <v>507.8</v>
      </c>
      <c r="N30" s="68">
        <f>+N29+N26</f>
        <v>477.59999999999997</v>
      </c>
      <c r="O30" s="68">
        <v>503.8</v>
      </c>
      <c r="P30" s="68">
        <v>488</v>
      </c>
      <c r="Q30" s="69">
        <v>540.9</v>
      </c>
    </row>
    <row r="31" spans="1:1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</vt:lpstr>
      <vt:lpstr>BS</vt:lpstr>
      <vt:lpstr>CF</vt:lpstr>
      <vt:lpstr>Revenue run rate at constant</vt:lpstr>
      <vt:lpstr>Revenue split as reported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De Brosses</dc:creator>
  <cp:lastModifiedBy>Antoine De Brosses</cp:lastModifiedBy>
  <dcterms:created xsi:type="dcterms:W3CDTF">2018-12-10T10:24:36Z</dcterms:created>
  <dcterms:modified xsi:type="dcterms:W3CDTF">2019-03-01T10:21:25Z</dcterms:modified>
</cp:coreProperties>
</file>